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<sst xmlns="http://schemas.openxmlformats.org/spreadsheetml/2006/main" count="426" uniqueCount="203">
  <si>
    <t>№ ТП</t>
  </si>
  <si>
    <t>Период</t>
  </si>
  <si>
    <t>ТП-1</t>
  </si>
  <si>
    <t>ТП-191</t>
  </si>
  <si>
    <t>КТП-406</t>
  </si>
  <si>
    <t>Итого</t>
  </si>
  <si>
    <t>КРН-9</t>
  </si>
  <si>
    <t>КТП-424</t>
  </si>
  <si>
    <t>ТП-332</t>
  </si>
  <si>
    <t>ТП-146</t>
  </si>
  <si>
    <t>ТП-345</t>
  </si>
  <si>
    <t>ТП-296</t>
  </si>
  <si>
    <t>КТП-386</t>
  </si>
  <si>
    <t>Уровень напряжения</t>
  </si>
  <si>
    <t>СН 2</t>
  </si>
  <si>
    <t>ВН</t>
  </si>
  <si>
    <t>КТП-553</t>
  </si>
  <si>
    <t>КРН-30</t>
  </si>
  <si>
    <t>ТП-268</t>
  </si>
  <si>
    <t>ТП-275</t>
  </si>
  <si>
    <t>КТП-460</t>
  </si>
  <si>
    <t>МТП-128</t>
  </si>
  <si>
    <t>КРН-59</t>
  </si>
  <si>
    <t>РП-10-1</t>
  </si>
  <si>
    <t>ТП-10-62</t>
  </si>
  <si>
    <t>ЦРП-1  №957</t>
  </si>
  <si>
    <t>КТП-403</t>
  </si>
  <si>
    <t>КТП-469</t>
  </si>
  <si>
    <t>КТП-368</t>
  </si>
  <si>
    <t>КТП-105</t>
  </si>
  <si>
    <t>ТП-341</t>
  </si>
  <si>
    <t>-</t>
  </si>
  <si>
    <t>РП-6 ф. на пристр.школы</t>
  </si>
  <si>
    <t>КРН-34</t>
  </si>
  <si>
    <t>КТП-379</t>
  </si>
  <si>
    <t>КРН-42</t>
  </si>
  <si>
    <t>ТП-201</t>
  </si>
  <si>
    <t>КТП-489</t>
  </si>
  <si>
    <t>ТП-225</t>
  </si>
  <si>
    <t>КРН-67</t>
  </si>
  <si>
    <t>КТП-370</t>
  </si>
  <si>
    <t>МТП-165</t>
  </si>
  <si>
    <t>КТП-414</t>
  </si>
  <si>
    <t>ТП-139</t>
  </si>
  <si>
    <t>КТП-508</t>
  </si>
  <si>
    <t>КРН-96</t>
  </si>
  <si>
    <t>КТП-198</t>
  </si>
  <si>
    <t>ТП-265</t>
  </si>
  <si>
    <t>МТП-374</t>
  </si>
  <si>
    <t>РП-6 ф. на КТП-487</t>
  </si>
  <si>
    <t>КРН-22</t>
  </si>
  <si>
    <t>РП-7 на МТП-40,53 сч.…..121</t>
  </si>
  <si>
    <t>РП-7 на ТП-51 сч.…019</t>
  </si>
  <si>
    <t>РП-7 на ТП-35, 38 сч….123</t>
  </si>
  <si>
    <t>ТП-341 ф.на ТП-291 сч….809</t>
  </si>
  <si>
    <t>ТП-341 ф.на ТП-3,сч…..574</t>
  </si>
  <si>
    <t>ТП-139 ф.4 сч.…918</t>
  </si>
  <si>
    <t>ТП-139 ф.3  сч.…102</t>
  </si>
  <si>
    <t>ТП-139 ф.2  сч.…992</t>
  </si>
  <si>
    <t>ТП-139 ф.1  сч.…331</t>
  </si>
  <si>
    <t>Лето 2018</t>
  </si>
  <si>
    <t>Зима 2018</t>
  </si>
  <si>
    <t>ТП-345 ф.на ТП-179 сч…...860</t>
  </si>
  <si>
    <t>ТП-296 ф.на ТП-297 сч……188</t>
  </si>
  <si>
    <t>ф.10 с ПС-613</t>
  </si>
  <si>
    <t>ф.13 с ПС-613</t>
  </si>
  <si>
    <t>КРН-61</t>
  </si>
  <si>
    <t>КРН-38</t>
  </si>
  <si>
    <t>КТП-431</t>
  </si>
  <si>
    <t>КТП-461</t>
  </si>
  <si>
    <t>КТП-336</t>
  </si>
  <si>
    <t>КТП-318</t>
  </si>
  <si>
    <t>КРН-66</t>
  </si>
  <si>
    <t>ТП-143 Т1, Т2</t>
  </si>
  <si>
    <t>Лето 2019</t>
  </si>
  <si>
    <t>Зима 2019</t>
  </si>
  <si>
    <t>КРН-127</t>
  </si>
  <si>
    <t>РП-6 на МКД.№5а</t>
  </si>
  <si>
    <t>РП-6 на МКД.№ 6а</t>
  </si>
  <si>
    <t>РП-2 ф. на ТП-227 Т1</t>
  </si>
  <si>
    <t>КРН-164</t>
  </si>
  <si>
    <t>КРН-171</t>
  </si>
  <si>
    <t>ТП-208 Т1</t>
  </si>
  <si>
    <t>ТП-208 Т2</t>
  </si>
  <si>
    <t>ТП-181 Т1</t>
  </si>
  <si>
    <t>ТП-181 Т2</t>
  </si>
  <si>
    <t>ТП-263 Т1</t>
  </si>
  <si>
    <t>ТП-263 Т2</t>
  </si>
  <si>
    <t>КТП-485</t>
  </si>
  <si>
    <t>КТП-496 Т1</t>
  </si>
  <si>
    <t>КТП-496 Т2</t>
  </si>
  <si>
    <t>Лето 2020</t>
  </si>
  <si>
    <t>Зима 2020</t>
  </si>
  <si>
    <t>КРН-181</t>
  </si>
  <si>
    <t>СН 3</t>
  </si>
  <si>
    <t>КРН-33</t>
  </si>
  <si>
    <t>КРН-46</t>
  </si>
  <si>
    <t>КТП-206</t>
  </si>
  <si>
    <t>КТП-390</t>
  </si>
  <si>
    <t>КРН-188 на КТП-232</t>
  </si>
  <si>
    <t>КТП-752</t>
  </si>
  <si>
    <t>КТП-377</t>
  </si>
  <si>
    <t>КРН-123</t>
  </si>
  <si>
    <t>КРН-138</t>
  </si>
  <si>
    <t>Переток в сети  ПАО "Россети Московский регион" максимальная нагрузка, кВт</t>
  </si>
  <si>
    <t>Из сетей  ПАО "Россети Московский регион" максимальная нагрузка, кВт</t>
  </si>
  <si>
    <t>Лето 2021</t>
  </si>
  <si>
    <t>Зима 2021</t>
  </si>
  <si>
    <t>КРН-153</t>
  </si>
  <si>
    <t>КРН-189</t>
  </si>
  <si>
    <t>КТП-338</t>
  </si>
  <si>
    <t>КТП-869</t>
  </si>
  <si>
    <t>ТП-10-10</t>
  </si>
  <si>
    <t>ТП-671</t>
  </si>
  <si>
    <t>ЗТП-4 РУ-0,4 кВ</t>
  </si>
  <si>
    <t>КРН-89</t>
  </si>
  <si>
    <t>КТП-431 РУ-0,4 кВ</t>
  </si>
  <si>
    <t>КТП-461 РУ-0,4 кВ</t>
  </si>
  <si>
    <t>ЗТП-5 РУ-0,4 кВ</t>
  </si>
  <si>
    <t>на СКТП-23</t>
  </si>
  <si>
    <t>Из сетей  ПАО "ФСК ЕЭС" в сети ООО "КЭС"  максимальная нагрузка, кВт</t>
  </si>
  <si>
    <t>Из сетей  НИЦ Курчатовский институт "ИФВЭ" в сети ООО "КЭС"  максимальная нагрузка, кВт</t>
  </si>
  <si>
    <t>РП-7 яч.7</t>
  </si>
  <si>
    <t>РП-7 яч.22</t>
  </si>
  <si>
    <t>итого</t>
  </si>
  <si>
    <t>НН</t>
  </si>
  <si>
    <t>Из сетей  АО "Оборонэнерго" Центральный филиал в сети ООО "КЭС"  максимальная нагрузка, кВт</t>
  </si>
  <si>
    <t>ТП-2А</t>
  </si>
  <si>
    <t>ф.102 (Фидер 11)</t>
  </si>
  <si>
    <t>ф.305 (Фидер15)</t>
  </si>
  <si>
    <t>ф.202</t>
  </si>
  <si>
    <t>ф.404</t>
  </si>
  <si>
    <t>Контрольные измерения значений передаваемой мощности, нагрузок и уровней напряжения  из сетей ПАО "Россети Московский регион", ПАО "ФСК ЕЭС", АО "Мособлэнерго", НИЦ "Курчатовский институт",   АО "Оборонэнерго"   в сети ООО "Калиновские электрические сети"</t>
  </si>
  <si>
    <t>Лето 2022</t>
  </si>
  <si>
    <t>Зима 2022</t>
  </si>
  <si>
    <t>КТП-3 РУ-0,4 кВ</t>
  </si>
  <si>
    <t xml:space="preserve">ТП-16 </t>
  </si>
  <si>
    <t>КТП-7 РУ-0,4 кВ</t>
  </si>
  <si>
    <t>КТП-40 РУ-0,4 кВ</t>
  </si>
  <si>
    <t>ПКУ КТП-22</t>
  </si>
  <si>
    <t>ЗТП-10 РУ-0,4 кВ</t>
  </si>
  <si>
    <t>КТП-28 ВЛ-0,4 кВ</t>
  </si>
  <si>
    <t>КТПн-3</t>
  </si>
  <si>
    <t>ТП-313</t>
  </si>
  <si>
    <t>ТП-305</t>
  </si>
  <si>
    <t>ТП-306</t>
  </si>
  <si>
    <t>РП-29</t>
  </si>
  <si>
    <t>КРН-182 КТП-323</t>
  </si>
  <si>
    <t xml:space="preserve">ТП-179 </t>
  </si>
  <si>
    <t>КРН-23</t>
  </si>
  <si>
    <t>ТП-59</t>
  </si>
  <si>
    <t>КТП-1012</t>
  </si>
  <si>
    <t>ТП-252</t>
  </si>
  <si>
    <t>КРН-94</t>
  </si>
  <si>
    <t>МТП-333</t>
  </si>
  <si>
    <t>КРН-203</t>
  </si>
  <si>
    <t>КРН-204</t>
  </si>
  <si>
    <t>КРН-139</t>
  </si>
  <si>
    <t>КТП-593</t>
  </si>
  <si>
    <t>КРН-148</t>
  </si>
  <si>
    <t>КТП-228</t>
  </si>
  <si>
    <t>ТП-355</t>
  </si>
  <si>
    <t>ЦРП-1  №176 на ТП-341</t>
  </si>
  <si>
    <t>КТП-441</t>
  </si>
  <si>
    <t>КТП-520</t>
  </si>
  <si>
    <t>КТП-529</t>
  </si>
  <si>
    <t>КТП-541</t>
  </si>
  <si>
    <t>КТП-289</t>
  </si>
  <si>
    <t>КТП-233</t>
  </si>
  <si>
    <t>РП-7  Т1</t>
  </si>
  <si>
    <t>РП-7  Т2</t>
  </si>
  <si>
    <t>МТП-6</t>
  </si>
  <si>
    <t>Лето 2023</t>
  </si>
  <si>
    <t>Из сетей МУП "СГЭС" / Серпуховского ПО Коломенского филиала АО "Мособлэнерго" максимальная нагрузка, кВт</t>
  </si>
  <si>
    <t>Из сетей  Раменского филиала АО "Мособлэнерго" максимальная нагрузка, кВт</t>
  </si>
  <si>
    <t>ТП-693 КП Восточный сад</t>
  </si>
  <si>
    <t>ТП-373 У берега</t>
  </si>
  <si>
    <t>Переток в сети  Серпуховского ПО Коломенского филиала АО "Мособлэнерго"  максимальная нагрузка, кВт</t>
  </si>
  <si>
    <t>КТП-24</t>
  </si>
  <si>
    <t>ТП Серхолт</t>
  </si>
  <si>
    <t>ТП-241</t>
  </si>
  <si>
    <t>РП-2 РУ-0,4 кВ</t>
  </si>
  <si>
    <r>
      <t xml:space="preserve">ЗТП-179 </t>
    </r>
    <r>
      <rPr>
        <b/>
        <sz val="12"/>
        <rFont val="Arial"/>
        <family val="2"/>
      </rPr>
      <t>ф.1 поселок "Запад"</t>
    </r>
  </si>
  <si>
    <r>
      <t xml:space="preserve">ЗТП-179 </t>
    </r>
    <r>
      <rPr>
        <b/>
        <sz val="12"/>
        <rFont val="Arial"/>
        <family val="2"/>
      </rPr>
      <t>ф.2 поселок "Юг"</t>
    </r>
  </si>
  <si>
    <r>
      <t xml:space="preserve">ЗТП-179 </t>
    </r>
    <r>
      <rPr>
        <b/>
        <sz val="12"/>
        <rFont val="Arial"/>
        <family val="2"/>
      </rPr>
      <t>ф.3 поселок "Юг"</t>
    </r>
  </si>
  <si>
    <t>МТП-1051</t>
  </si>
  <si>
    <t>БРТП-14 (от КРН-114)</t>
  </si>
  <si>
    <t>КТП-888</t>
  </si>
  <si>
    <t>ТП-201 РУ-0,4 кВ</t>
  </si>
  <si>
    <t>КТП-742</t>
  </si>
  <si>
    <t>Зима 2023</t>
  </si>
  <si>
    <t>ф.9 с ПС-459</t>
  </si>
  <si>
    <t>В сетИ  АО "Оборонэнерго" Центральный филиал из сетей ООО "КЭС"  максимальная нагрузка, кВт</t>
  </si>
  <si>
    <t>ТП ОАО "Серхолт"</t>
  </si>
  <si>
    <t>ЗТП-261</t>
  </si>
  <si>
    <t>КРН-51</t>
  </si>
  <si>
    <t>КРН-36</t>
  </si>
  <si>
    <t>КТП-518</t>
  </si>
  <si>
    <t>КТП-524</t>
  </si>
  <si>
    <t>КРН-211 КТП-877</t>
  </si>
  <si>
    <t>ТП-297 сч….33089</t>
  </si>
  <si>
    <t>ТП-297 сч….39431</t>
  </si>
  <si>
    <t>ТП-297 сч….33142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</si>
</sst>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4" fontId="43" fillId="0" borderId="10" xfId="0" applyNumberFormat="1" applyFont="1" applyFill="1" applyBorder="1" applyAlignment="1">
      <alignment horizontal="left" wrapText="1"/>
    </xf>
    <xf numFmtId="174" fontId="43" fillId="0" borderId="10" xfId="0" applyNumberFormat="1" applyFont="1" applyFill="1" applyBorder="1" applyAlignment="1">
      <alignment horizontal="center"/>
    </xf>
    <xf numFmtId="2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174" fontId="43" fillId="0" borderId="11" xfId="0" applyNumberFormat="1" applyFont="1" applyFill="1" applyBorder="1" applyAlignment="1">
      <alignment horizontal="left" wrapText="1"/>
    </xf>
    <xf numFmtId="174" fontId="43" fillId="0" borderId="11" xfId="0" applyNumberFormat="1" applyFont="1" applyFill="1" applyBorder="1" applyAlignment="1">
      <alignment horizontal="center"/>
    </xf>
    <xf numFmtId="2" fontId="43" fillId="0" borderId="11" xfId="0" applyNumberFormat="1" applyFont="1" applyFill="1" applyBorder="1" applyAlignment="1">
      <alignment/>
    </xf>
    <xf numFmtId="174" fontId="45" fillId="0" borderId="11" xfId="0" applyNumberFormat="1" applyFont="1" applyFill="1" applyBorder="1" applyAlignment="1">
      <alignment horizontal="left" wrapText="1"/>
    </xf>
    <xf numFmtId="174" fontId="45" fillId="0" borderId="11" xfId="0" applyNumberFormat="1" applyFont="1" applyFill="1" applyBorder="1" applyAlignment="1">
      <alignment horizontal="center"/>
    </xf>
    <xf numFmtId="2" fontId="45" fillId="0" borderId="11" xfId="0" applyNumberFormat="1" applyFont="1" applyFill="1" applyBorder="1" applyAlignment="1">
      <alignment/>
    </xf>
    <xf numFmtId="1" fontId="45" fillId="0" borderId="11" xfId="0" applyNumberFormat="1" applyFont="1" applyFill="1" applyBorder="1" applyAlignment="1">
      <alignment/>
    </xf>
    <xf numFmtId="1" fontId="43" fillId="0" borderId="11" xfId="0" applyNumberFormat="1" applyFont="1" applyFill="1" applyBorder="1" applyAlignment="1">
      <alignment/>
    </xf>
    <xf numFmtId="0" fontId="43" fillId="0" borderId="12" xfId="0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3" fillId="0" borderId="12" xfId="0" applyNumberFormat="1" applyFont="1" applyFill="1" applyBorder="1" applyAlignment="1">
      <alignment/>
    </xf>
    <xf numFmtId="174" fontId="44" fillId="0" borderId="11" xfId="0" applyNumberFormat="1" applyFont="1" applyFill="1" applyBorder="1" applyAlignment="1">
      <alignment horizontal="left" wrapText="1"/>
    </xf>
    <xf numFmtId="2" fontId="44" fillId="0" borderId="11" xfId="0" applyNumberFormat="1" applyFont="1" applyFill="1" applyBorder="1" applyAlignment="1">
      <alignment/>
    </xf>
    <xf numFmtId="1" fontId="44" fillId="0" borderId="11" xfId="0" applyNumberFormat="1" applyFont="1" applyFill="1" applyBorder="1" applyAlignment="1">
      <alignment/>
    </xf>
    <xf numFmtId="1" fontId="44" fillId="0" borderId="12" xfId="0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174" fontId="43" fillId="0" borderId="11" xfId="0" applyNumberFormat="1" applyFont="1" applyFill="1" applyBorder="1" applyAlignment="1">
      <alignment/>
    </xf>
    <xf numFmtId="174" fontId="43" fillId="0" borderId="13" xfId="0" applyNumberFormat="1" applyFont="1" applyFill="1" applyBorder="1" applyAlignment="1">
      <alignment horizontal="center"/>
    </xf>
    <xf numFmtId="0" fontId="43" fillId="0" borderId="13" xfId="0" applyFont="1" applyFill="1" applyBorder="1" applyAlignment="1">
      <alignment/>
    </xf>
    <xf numFmtId="174" fontId="43" fillId="0" borderId="13" xfId="0" applyNumberFormat="1" applyFont="1" applyFill="1" applyBorder="1" applyAlignment="1">
      <alignment/>
    </xf>
    <xf numFmtId="2" fontId="43" fillId="0" borderId="13" xfId="0" applyNumberFormat="1" applyFont="1" applyFill="1" applyBorder="1" applyAlignment="1">
      <alignment/>
    </xf>
    <xf numFmtId="0" fontId="43" fillId="0" borderId="14" xfId="0" applyFont="1" applyFill="1" applyBorder="1" applyAlignment="1">
      <alignment/>
    </xf>
    <xf numFmtId="174" fontId="44" fillId="0" borderId="15" xfId="0" applyNumberFormat="1" applyFont="1" applyFill="1" applyBorder="1" applyAlignment="1">
      <alignment horizontal="left" wrapText="1"/>
    </xf>
    <xf numFmtId="174" fontId="44" fillId="0" borderId="16" xfId="0" applyNumberFormat="1" applyFont="1" applyFill="1" applyBorder="1" applyAlignment="1">
      <alignment horizontal="center"/>
    </xf>
    <xf numFmtId="2" fontId="44" fillId="0" borderId="16" xfId="0" applyNumberFormat="1" applyFont="1" applyFill="1" applyBorder="1" applyAlignment="1">
      <alignment/>
    </xf>
    <xf numFmtId="174" fontId="44" fillId="0" borderId="16" xfId="0" applyNumberFormat="1" applyFont="1" applyFill="1" applyBorder="1" applyAlignment="1">
      <alignment/>
    </xf>
    <xf numFmtId="1" fontId="44" fillId="0" borderId="17" xfId="0" applyNumberFormat="1" applyFont="1" applyFill="1" applyBorder="1" applyAlignment="1">
      <alignment/>
    </xf>
    <xf numFmtId="174" fontId="44" fillId="0" borderId="0" xfId="0" applyNumberFormat="1" applyFont="1" applyFill="1" applyBorder="1" applyAlignment="1">
      <alignment horizontal="left" wrapText="1"/>
    </xf>
    <xf numFmtId="174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18" xfId="0" applyFont="1" applyFill="1" applyBorder="1" applyAlignment="1">
      <alignment horizontal="left" wrapText="1"/>
    </xf>
    <xf numFmtId="174" fontId="44" fillId="0" borderId="19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  <xf numFmtId="0" fontId="45" fillId="0" borderId="11" xfId="0" applyFont="1" applyFill="1" applyBorder="1" applyAlignment="1">
      <alignment horizontal="left" wrapText="1"/>
    </xf>
    <xf numFmtId="0" fontId="45" fillId="0" borderId="11" xfId="0" applyFont="1" applyFill="1" applyBorder="1" applyAlignment="1">
      <alignment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5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center"/>
    </xf>
    <xf numFmtId="2" fontId="43" fillId="0" borderId="10" xfId="0" applyNumberFormat="1" applyFont="1" applyFill="1" applyBorder="1" applyAlignment="1">
      <alignment horizontal="center"/>
    </xf>
    <xf numFmtId="1" fontId="45" fillId="0" borderId="12" xfId="0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2" fontId="43" fillId="0" borderId="20" xfId="0" applyNumberFormat="1" applyFont="1" applyFill="1" applyBorder="1" applyAlignment="1">
      <alignment horizontal="center"/>
    </xf>
    <xf numFmtId="0" fontId="43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4" fillId="0" borderId="11" xfId="0" applyFont="1" applyBorder="1" applyAlignment="1">
      <alignment/>
    </xf>
    <xf numFmtId="2" fontId="43" fillId="0" borderId="21" xfId="0" applyNumberFormat="1" applyFont="1" applyFill="1" applyBorder="1" applyAlignment="1">
      <alignment/>
    </xf>
    <xf numFmtId="0" fontId="45" fillId="0" borderId="22" xfId="0" applyFont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" fillId="0" borderId="11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45" fillId="0" borderId="14" xfId="0" applyFont="1" applyFill="1" applyBorder="1" applyAlignment="1">
      <alignment horizontal="left" wrapText="1"/>
    </xf>
    <xf numFmtId="0" fontId="43" fillId="0" borderId="21" xfId="0" applyFont="1" applyFill="1" applyBorder="1" applyAlignment="1">
      <alignment/>
    </xf>
    <xf numFmtId="0" fontId="43" fillId="0" borderId="23" xfId="0" applyFont="1" applyBorder="1" applyAlignment="1">
      <alignment/>
    </xf>
    <xf numFmtId="0" fontId="43" fillId="0" borderId="0" xfId="0" applyFont="1" applyFill="1" applyAlignment="1">
      <alignment horizontal="left" wrapText="1"/>
    </xf>
    <xf numFmtId="0" fontId="43" fillId="0" borderId="0" xfId="0" applyFont="1" applyAlignment="1">
      <alignment horizontal="left" wrapText="1"/>
    </xf>
    <xf numFmtId="1" fontId="44" fillId="0" borderId="19" xfId="0" applyNumberFormat="1" applyFont="1" applyFill="1" applyBorder="1" applyAlignment="1">
      <alignment/>
    </xf>
    <xf numFmtId="1" fontId="44" fillId="0" borderId="24" xfId="0" applyNumberFormat="1" applyFont="1" applyFill="1" applyBorder="1" applyAlignment="1">
      <alignment/>
    </xf>
    <xf numFmtId="1" fontId="44" fillId="0" borderId="25" xfId="0" applyNumberFormat="1" applyFont="1" applyFill="1" applyBorder="1" applyAlignment="1">
      <alignment/>
    </xf>
    <xf numFmtId="0" fontId="43" fillId="0" borderId="12" xfId="0" applyFont="1" applyBorder="1" applyAlignment="1">
      <alignment/>
    </xf>
    <xf numFmtId="0" fontId="46" fillId="0" borderId="11" xfId="0" applyFont="1" applyBorder="1" applyAlignment="1">
      <alignment/>
    </xf>
    <xf numFmtId="174" fontId="45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wrapText="1"/>
    </xf>
    <xf numFmtId="0" fontId="43" fillId="0" borderId="12" xfId="0" applyFont="1" applyFill="1" applyBorder="1" applyAlignment="1">
      <alignment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wrapText="1"/>
    </xf>
    <xf numFmtId="0" fontId="43" fillId="0" borderId="23" xfId="0" applyFont="1" applyBorder="1" applyAlignment="1">
      <alignment wrapText="1"/>
    </xf>
    <xf numFmtId="0" fontId="43" fillId="0" borderId="22" xfId="0" applyFont="1" applyBorder="1" applyAlignment="1">
      <alignment wrapText="1"/>
    </xf>
    <xf numFmtId="174" fontId="45" fillId="0" borderId="12" xfId="0" applyNumberFormat="1" applyFont="1" applyFill="1" applyBorder="1" applyAlignment="1">
      <alignment horizontal="center" vertical="center" wrapText="1"/>
    </xf>
    <xf numFmtId="174" fontId="45" fillId="0" borderId="2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N7" sqref="N7"/>
    </sheetView>
  </sheetViews>
  <sheetFormatPr defaultColWidth="9.140625" defaultRowHeight="15"/>
  <cols>
    <col min="1" max="1" width="22.140625" style="70" customWidth="1"/>
    <col min="2" max="2" width="10.28125" style="1" customWidth="1"/>
    <col min="3" max="3" width="12.00390625" style="1" customWidth="1"/>
    <col min="4" max="4" width="11.8515625" style="1" customWidth="1"/>
    <col min="5" max="5" width="12.57421875" style="1" customWidth="1"/>
    <col min="6" max="6" width="11.28125" style="1" customWidth="1"/>
    <col min="7" max="7" width="12.7109375" style="1" customWidth="1"/>
    <col min="8" max="8" width="14.28125" style="1" customWidth="1"/>
    <col min="9" max="9" width="12.7109375" style="1" customWidth="1"/>
    <col min="10" max="10" width="12.421875" style="1" customWidth="1"/>
    <col min="11" max="11" width="15.00390625" style="1" customWidth="1"/>
    <col min="12" max="12" width="11.7109375" style="1" customWidth="1"/>
    <col min="13" max="13" width="14.00390625" style="1" customWidth="1"/>
    <col min="14" max="14" width="13.8515625" style="1" customWidth="1"/>
    <col min="15" max="16384" width="9.140625" style="1" customWidth="1"/>
  </cols>
  <sheetData>
    <row r="1" spans="1:14" ht="52.5" customHeight="1">
      <c r="A1" s="79" t="s">
        <v>132</v>
      </c>
      <c r="B1" s="79"/>
      <c r="C1" s="79"/>
      <c r="D1" s="79"/>
      <c r="E1" s="79"/>
      <c r="F1" s="79"/>
      <c r="G1" s="79"/>
      <c r="H1" s="79"/>
      <c r="I1" s="80"/>
      <c r="J1" s="80"/>
      <c r="K1" s="80"/>
      <c r="L1" s="80"/>
      <c r="M1" s="80"/>
      <c r="N1" s="80"/>
    </row>
    <row r="3" spans="1:14" ht="22.5" customHeight="1">
      <c r="A3" s="83" t="s">
        <v>0</v>
      </c>
      <c r="B3" s="81" t="s">
        <v>13</v>
      </c>
      <c r="C3" s="81" t="s">
        <v>1</v>
      </c>
      <c r="D3" s="81"/>
      <c r="E3" s="81" t="s">
        <v>1</v>
      </c>
      <c r="F3" s="81"/>
      <c r="G3" s="81" t="s">
        <v>1</v>
      </c>
      <c r="H3" s="81"/>
      <c r="I3" s="81" t="s">
        <v>1</v>
      </c>
      <c r="J3" s="81"/>
      <c r="K3" s="81" t="s">
        <v>1</v>
      </c>
      <c r="L3" s="82"/>
      <c r="M3" s="81" t="s">
        <v>1</v>
      </c>
      <c r="N3" s="81"/>
    </row>
    <row r="4" spans="1:14" ht="24.75" customHeight="1">
      <c r="A4" s="83"/>
      <c r="B4" s="81"/>
      <c r="C4" s="62" t="s">
        <v>60</v>
      </c>
      <c r="D4" s="62" t="s">
        <v>61</v>
      </c>
      <c r="E4" s="62" t="s">
        <v>74</v>
      </c>
      <c r="F4" s="62" t="s">
        <v>75</v>
      </c>
      <c r="G4" s="62" t="s">
        <v>91</v>
      </c>
      <c r="H4" s="62" t="s">
        <v>92</v>
      </c>
      <c r="I4" s="62" t="s">
        <v>106</v>
      </c>
      <c r="J4" s="62" t="s">
        <v>107</v>
      </c>
      <c r="K4" s="62" t="s">
        <v>133</v>
      </c>
      <c r="L4" s="63" t="s">
        <v>134</v>
      </c>
      <c r="M4" s="62" t="s">
        <v>172</v>
      </c>
      <c r="N4" s="63" t="s">
        <v>190</v>
      </c>
    </row>
    <row r="5" spans="1:14" ht="28.5" customHeight="1">
      <c r="A5" s="84" t="s">
        <v>105</v>
      </c>
      <c r="B5" s="85"/>
      <c r="C5" s="85"/>
      <c r="D5" s="85"/>
      <c r="E5" s="85"/>
      <c r="F5" s="85"/>
      <c r="G5" s="85"/>
      <c r="H5" s="85"/>
      <c r="I5" s="86"/>
      <c r="J5" s="86"/>
      <c r="K5" s="86"/>
      <c r="L5" s="86"/>
      <c r="M5" s="87"/>
      <c r="N5" s="88"/>
    </row>
    <row r="6" spans="1:14" ht="22.5" customHeight="1">
      <c r="A6" s="4" t="s">
        <v>36</v>
      </c>
      <c r="B6" s="5" t="s">
        <v>15</v>
      </c>
      <c r="C6" s="6">
        <v>7.03</v>
      </c>
      <c r="D6" s="6">
        <v>19</v>
      </c>
      <c r="E6" s="6">
        <v>108</v>
      </c>
      <c r="F6" s="7">
        <v>19.8</v>
      </c>
      <c r="G6" s="7">
        <v>94</v>
      </c>
      <c r="H6" s="7">
        <v>14.5</v>
      </c>
      <c r="I6" s="7">
        <v>1</v>
      </c>
      <c r="J6" s="7">
        <v>19</v>
      </c>
      <c r="K6" s="8">
        <v>11</v>
      </c>
      <c r="L6" s="17">
        <v>17</v>
      </c>
      <c r="M6" s="57">
        <v>9</v>
      </c>
      <c r="N6" s="57">
        <v>0</v>
      </c>
    </row>
    <row r="7" spans="1:14" ht="22.5" customHeight="1">
      <c r="A7" s="9" t="s">
        <v>65</v>
      </c>
      <c r="B7" s="10" t="s">
        <v>15</v>
      </c>
      <c r="C7" s="11">
        <v>350.59</v>
      </c>
      <c r="D7" s="11">
        <v>1140</v>
      </c>
      <c r="E7" s="11">
        <v>540</v>
      </c>
      <c r="F7" s="8">
        <v>1280.4</v>
      </c>
      <c r="G7" s="8">
        <v>410</v>
      </c>
      <c r="H7" s="8">
        <v>1306</v>
      </c>
      <c r="I7" s="8">
        <v>435</v>
      </c>
      <c r="J7" s="8">
        <v>322</v>
      </c>
      <c r="K7" s="8">
        <v>406</v>
      </c>
      <c r="L7" s="17">
        <v>1292</v>
      </c>
      <c r="M7" s="57">
        <v>432</v>
      </c>
      <c r="N7" s="57">
        <v>1050</v>
      </c>
    </row>
    <row r="8" spans="1:14" ht="22.5" customHeight="1">
      <c r="A8" s="9" t="s">
        <v>64</v>
      </c>
      <c r="B8" s="10" t="s">
        <v>15</v>
      </c>
      <c r="C8" s="11">
        <v>645</v>
      </c>
      <c r="D8" s="11">
        <v>505.2</v>
      </c>
      <c r="E8" s="11">
        <v>390</v>
      </c>
      <c r="F8" s="8">
        <v>541.2</v>
      </c>
      <c r="G8" s="8">
        <v>570</v>
      </c>
      <c r="H8" s="8">
        <v>552</v>
      </c>
      <c r="I8" s="8">
        <v>604</v>
      </c>
      <c r="J8" s="8">
        <v>1323</v>
      </c>
      <c r="K8" s="8">
        <v>716</v>
      </c>
      <c r="L8" s="17">
        <v>321</v>
      </c>
      <c r="M8" s="57">
        <v>582</v>
      </c>
      <c r="N8" s="57">
        <v>470</v>
      </c>
    </row>
    <row r="9" spans="1:14" ht="22.5" customHeight="1">
      <c r="A9" s="9" t="s">
        <v>191</v>
      </c>
      <c r="B9" s="10" t="s">
        <v>15</v>
      </c>
      <c r="C9" s="11"/>
      <c r="D9" s="11"/>
      <c r="E9" s="11"/>
      <c r="F9" s="8"/>
      <c r="G9" s="8"/>
      <c r="H9" s="8"/>
      <c r="I9" s="8"/>
      <c r="J9" s="8"/>
      <c r="K9" s="8"/>
      <c r="L9" s="17"/>
      <c r="M9" s="74"/>
      <c r="N9" s="57">
        <v>60</v>
      </c>
    </row>
    <row r="10" spans="1:14" s="3" customFormat="1" ht="28.5" customHeight="1">
      <c r="A10" s="12" t="s">
        <v>5</v>
      </c>
      <c r="B10" s="13" t="s">
        <v>15</v>
      </c>
      <c r="C10" s="14">
        <f aca="true" t="shared" si="0" ref="C10:N10">C6+C7+C8</f>
        <v>1002.6199999999999</v>
      </c>
      <c r="D10" s="14">
        <f t="shared" si="0"/>
        <v>1664.2</v>
      </c>
      <c r="E10" s="14">
        <f t="shared" si="0"/>
        <v>1038</v>
      </c>
      <c r="F10" s="14">
        <f t="shared" si="0"/>
        <v>1841.4</v>
      </c>
      <c r="G10" s="14">
        <f t="shared" si="0"/>
        <v>1074</v>
      </c>
      <c r="H10" s="14">
        <f t="shared" si="0"/>
        <v>1872.5</v>
      </c>
      <c r="I10" s="15">
        <f t="shared" si="0"/>
        <v>1040</v>
      </c>
      <c r="J10" s="15">
        <f t="shared" si="0"/>
        <v>1664</v>
      </c>
      <c r="K10" s="15">
        <f t="shared" si="0"/>
        <v>1133</v>
      </c>
      <c r="L10" s="53">
        <f t="shared" si="0"/>
        <v>1630</v>
      </c>
      <c r="M10" s="53">
        <f t="shared" si="0"/>
        <v>1023</v>
      </c>
      <c r="N10" s="15">
        <f>N6+N7+N8+N9</f>
        <v>1580</v>
      </c>
    </row>
    <row r="11" spans="1:14" ht="24" customHeight="1">
      <c r="A11" s="9" t="s">
        <v>2</v>
      </c>
      <c r="B11" s="10" t="s">
        <v>14</v>
      </c>
      <c r="C11" s="11">
        <v>96.08</v>
      </c>
      <c r="D11" s="11">
        <v>104.72</v>
      </c>
      <c r="E11" s="11">
        <v>70.32</v>
      </c>
      <c r="F11" s="11">
        <v>105.29675749755627</v>
      </c>
      <c r="G11" s="8">
        <v>81</v>
      </c>
      <c r="H11" s="11">
        <v>105.29675749755627</v>
      </c>
      <c r="I11" s="16">
        <v>80</v>
      </c>
      <c r="J11" s="8">
        <v>52</v>
      </c>
      <c r="K11" s="8">
        <v>76</v>
      </c>
      <c r="L11" s="17">
        <v>61</v>
      </c>
      <c r="M11" s="57">
        <v>70</v>
      </c>
      <c r="N11" s="57">
        <v>101</v>
      </c>
    </row>
    <row r="12" spans="1:14" ht="32.25" customHeight="1">
      <c r="A12" s="9" t="s">
        <v>25</v>
      </c>
      <c r="B12" s="10" t="s">
        <v>14</v>
      </c>
      <c r="C12" s="11">
        <v>10.81</v>
      </c>
      <c r="D12" s="11">
        <v>19.25</v>
      </c>
      <c r="E12" s="11">
        <v>11.52</v>
      </c>
      <c r="F12" s="11">
        <v>24.61538527381706</v>
      </c>
      <c r="G12" s="8">
        <v>12.4</v>
      </c>
      <c r="H12" s="11">
        <v>24.61538527381706</v>
      </c>
      <c r="I12" s="16">
        <v>9.4</v>
      </c>
      <c r="J12" s="8">
        <v>14</v>
      </c>
      <c r="K12" s="8">
        <v>12</v>
      </c>
      <c r="L12" s="17">
        <v>13</v>
      </c>
      <c r="M12" s="57">
        <v>10</v>
      </c>
      <c r="N12" s="57">
        <v>14</v>
      </c>
    </row>
    <row r="13" spans="1:14" ht="30">
      <c r="A13" s="9" t="s">
        <v>162</v>
      </c>
      <c r="B13" s="10"/>
      <c r="C13" s="11">
        <v>1316.56</v>
      </c>
      <c r="D13" s="11">
        <v>1843.19</v>
      </c>
      <c r="E13" s="11">
        <v>522</v>
      </c>
      <c r="F13" s="11">
        <v>1458.6216273874606</v>
      </c>
      <c r="G13" s="8">
        <v>1261</v>
      </c>
      <c r="H13" s="11">
        <v>100</v>
      </c>
      <c r="I13" s="16">
        <v>1106</v>
      </c>
      <c r="J13" s="8">
        <v>886</v>
      </c>
      <c r="K13" s="8">
        <v>1080</v>
      </c>
      <c r="L13" s="17">
        <v>1077</v>
      </c>
      <c r="M13" s="57">
        <v>525</v>
      </c>
      <c r="N13" s="57">
        <v>1350</v>
      </c>
    </row>
    <row r="14" spans="1:14" ht="30">
      <c r="A14" s="9" t="s">
        <v>79</v>
      </c>
      <c r="B14" s="10" t="s">
        <v>14</v>
      </c>
      <c r="C14" s="11"/>
      <c r="D14" s="11"/>
      <c r="E14" s="11"/>
      <c r="F14" s="11">
        <v>94.62752443438133</v>
      </c>
      <c r="G14" s="8">
        <v>86</v>
      </c>
      <c r="H14" s="11">
        <v>94.62752443438133</v>
      </c>
      <c r="I14" s="16">
        <v>84</v>
      </c>
      <c r="J14" s="8">
        <v>0</v>
      </c>
      <c r="K14" s="8">
        <v>0</v>
      </c>
      <c r="L14" s="17">
        <v>0</v>
      </c>
      <c r="M14" s="17">
        <v>0</v>
      </c>
      <c r="N14" s="57">
        <v>167</v>
      </c>
    </row>
    <row r="15" spans="1:14" ht="30">
      <c r="A15" s="9" t="s">
        <v>79</v>
      </c>
      <c r="B15" s="10" t="s">
        <v>14</v>
      </c>
      <c r="C15" s="11">
        <f>38.21+108.98</f>
        <v>147.19</v>
      </c>
      <c r="D15" s="11">
        <f>81.39+243.02</f>
        <v>324.41</v>
      </c>
      <c r="E15" s="11">
        <v>140</v>
      </c>
      <c r="F15" s="11">
        <v>243.01632506203492</v>
      </c>
      <c r="G15" s="8">
        <v>142</v>
      </c>
      <c r="H15" s="11">
        <v>243.01632506203492</v>
      </c>
      <c r="I15" s="16">
        <v>138</v>
      </c>
      <c r="J15" s="8">
        <v>72</v>
      </c>
      <c r="K15" s="8">
        <v>124</v>
      </c>
      <c r="L15" s="17">
        <v>84</v>
      </c>
      <c r="M15" s="57">
        <v>95</v>
      </c>
      <c r="N15" s="57">
        <v>191</v>
      </c>
    </row>
    <row r="16" spans="1:14" ht="31.5" customHeight="1">
      <c r="A16" s="9" t="s">
        <v>171</v>
      </c>
      <c r="B16" s="10" t="s">
        <v>14</v>
      </c>
      <c r="C16" s="11">
        <v>12.03</v>
      </c>
      <c r="D16" s="11">
        <v>24.37</v>
      </c>
      <c r="E16" s="11">
        <v>5.79</v>
      </c>
      <c r="F16" s="11">
        <v>27.72</v>
      </c>
      <c r="G16" s="8">
        <v>20.3</v>
      </c>
      <c r="H16" s="11">
        <v>34.97</v>
      </c>
      <c r="I16" s="16">
        <v>16.3</v>
      </c>
      <c r="J16" s="8">
        <v>41</v>
      </c>
      <c r="K16" s="8">
        <v>21</v>
      </c>
      <c r="L16" s="17">
        <v>29</v>
      </c>
      <c r="M16" s="57">
        <v>13</v>
      </c>
      <c r="N16" s="8">
        <v>30</v>
      </c>
    </row>
    <row r="17" spans="1:14" ht="30.75" customHeight="1">
      <c r="A17" s="9" t="s">
        <v>77</v>
      </c>
      <c r="B17" s="10" t="s">
        <v>14</v>
      </c>
      <c r="C17" s="11">
        <v>20.9</v>
      </c>
      <c r="D17" s="11">
        <v>34.3</v>
      </c>
      <c r="E17" s="11">
        <v>13.2</v>
      </c>
      <c r="F17" s="11">
        <v>15.361698556562605</v>
      </c>
      <c r="G17" s="8">
        <v>13.8</v>
      </c>
      <c r="H17" s="11">
        <v>15.361698556562605</v>
      </c>
      <c r="I17" s="16">
        <v>11.8</v>
      </c>
      <c r="J17" s="8">
        <v>28</v>
      </c>
      <c r="K17" s="8">
        <v>19</v>
      </c>
      <c r="L17" s="17">
        <v>26</v>
      </c>
      <c r="M17" s="57">
        <v>24</v>
      </c>
      <c r="N17" s="57">
        <v>35</v>
      </c>
    </row>
    <row r="18" spans="1:14" ht="30.75" customHeight="1">
      <c r="A18" s="9" t="s">
        <v>78</v>
      </c>
      <c r="B18" s="10" t="s">
        <v>14</v>
      </c>
      <c r="C18" s="11">
        <v>13.95</v>
      </c>
      <c r="D18" s="11">
        <v>13.93</v>
      </c>
      <c r="E18" s="11">
        <v>11.32</v>
      </c>
      <c r="F18" s="11">
        <v>37.82725476399314</v>
      </c>
      <c r="G18" s="8">
        <v>12.4</v>
      </c>
      <c r="H18" s="11">
        <v>37.82725476399314</v>
      </c>
      <c r="I18" s="16">
        <v>11.4</v>
      </c>
      <c r="J18" s="8">
        <v>13</v>
      </c>
      <c r="K18" s="8">
        <v>13</v>
      </c>
      <c r="L18" s="17">
        <v>12</v>
      </c>
      <c r="M18" s="57">
        <v>11</v>
      </c>
      <c r="N18" s="57">
        <v>15</v>
      </c>
    </row>
    <row r="19" spans="1:14" ht="15">
      <c r="A19" s="9" t="s">
        <v>49</v>
      </c>
      <c r="B19" s="10" t="s">
        <v>14</v>
      </c>
      <c r="C19" s="11">
        <f>1.47+3.95</f>
        <v>5.42</v>
      </c>
      <c r="D19" s="11">
        <f>3.61+4.53</f>
        <v>8.14</v>
      </c>
      <c r="E19" s="11">
        <f>2.4+13.5</f>
        <v>15.9</v>
      </c>
      <c r="F19" s="11">
        <v>4.813446051167958</v>
      </c>
      <c r="G19" s="8">
        <v>16.7</v>
      </c>
      <c r="H19" s="11">
        <v>4.813446051167958</v>
      </c>
      <c r="I19" s="16">
        <v>14.7</v>
      </c>
      <c r="J19" s="8">
        <v>24</v>
      </c>
      <c r="K19" s="8">
        <v>0</v>
      </c>
      <c r="L19" s="17">
        <v>0</v>
      </c>
      <c r="M19" s="17">
        <v>6</v>
      </c>
      <c r="N19" s="57">
        <v>35</v>
      </c>
    </row>
    <row r="20" spans="1:14" ht="30" customHeight="1">
      <c r="A20" s="9" t="s">
        <v>32</v>
      </c>
      <c r="B20" s="10" t="s">
        <v>14</v>
      </c>
      <c r="C20" s="11">
        <v>3.37</v>
      </c>
      <c r="D20" s="11">
        <v>3.87</v>
      </c>
      <c r="E20" s="11">
        <v>0.93</v>
      </c>
      <c r="F20" s="11">
        <v>3.8735114583333337</v>
      </c>
      <c r="G20" s="8">
        <v>0.87</v>
      </c>
      <c r="H20" s="11">
        <v>3.8735114583333337</v>
      </c>
      <c r="I20" s="16">
        <v>3.87</v>
      </c>
      <c r="J20" s="8">
        <v>3</v>
      </c>
      <c r="K20" s="8">
        <v>0</v>
      </c>
      <c r="L20" s="17">
        <v>0</v>
      </c>
      <c r="M20" s="17">
        <v>0</v>
      </c>
      <c r="N20" s="17">
        <v>0</v>
      </c>
    </row>
    <row r="21" spans="1:14" ht="21" customHeight="1">
      <c r="A21" s="9" t="s">
        <v>169</v>
      </c>
      <c r="B21" s="10" t="s">
        <v>14</v>
      </c>
      <c r="C21" s="11">
        <f>804+276</f>
        <v>1080</v>
      </c>
      <c r="D21" s="11">
        <f>865.8+294</f>
        <v>1159.8</v>
      </c>
      <c r="E21" s="11">
        <f>784.2+382.2</f>
        <v>1166.4</v>
      </c>
      <c r="F21" s="11">
        <v>841.2</v>
      </c>
      <c r="G21" s="8">
        <v>1010</v>
      </c>
      <c r="H21" s="8">
        <v>780</v>
      </c>
      <c r="I21" s="16">
        <v>521</v>
      </c>
      <c r="J21" s="8">
        <v>633</v>
      </c>
      <c r="K21" s="17">
        <v>356</v>
      </c>
      <c r="L21" s="17">
        <v>342</v>
      </c>
      <c r="M21" s="57">
        <v>476</v>
      </c>
      <c r="N21" s="57">
        <v>320</v>
      </c>
    </row>
    <row r="22" spans="1:14" ht="21" customHeight="1">
      <c r="A22" s="9" t="s">
        <v>170</v>
      </c>
      <c r="B22" s="10" t="s">
        <v>14</v>
      </c>
      <c r="C22" s="11"/>
      <c r="D22" s="11"/>
      <c r="E22" s="11"/>
      <c r="F22" s="11">
        <v>463.8</v>
      </c>
      <c r="G22" s="8">
        <v>421</v>
      </c>
      <c r="H22" s="8">
        <v>409.2</v>
      </c>
      <c r="I22" s="16">
        <v>260</v>
      </c>
      <c r="J22" s="8">
        <v>371</v>
      </c>
      <c r="K22" s="17">
        <v>563</v>
      </c>
      <c r="L22" s="17">
        <v>757</v>
      </c>
      <c r="M22" s="57">
        <v>400</v>
      </c>
      <c r="N22" s="57">
        <v>973</v>
      </c>
    </row>
    <row r="23" spans="1:14" ht="15">
      <c r="A23" s="9" t="s">
        <v>6</v>
      </c>
      <c r="B23" s="10" t="s">
        <v>14</v>
      </c>
      <c r="C23" s="11">
        <v>267.9</v>
      </c>
      <c r="D23" s="11">
        <v>460.2</v>
      </c>
      <c r="E23" s="11">
        <v>593.4</v>
      </c>
      <c r="F23" s="11">
        <v>615.9</v>
      </c>
      <c r="G23" s="8">
        <v>595</v>
      </c>
      <c r="H23" s="8">
        <v>628.5</v>
      </c>
      <c r="I23" s="16">
        <v>592</v>
      </c>
      <c r="J23" s="8">
        <v>565</v>
      </c>
      <c r="K23" s="17">
        <v>297</v>
      </c>
      <c r="L23" s="17">
        <v>358</v>
      </c>
      <c r="M23" s="57">
        <v>367</v>
      </c>
      <c r="N23" s="57">
        <v>448</v>
      </c>
    </row>
    <row r="24" spans="1:14" ht="15">
      <c r="A24" s="9" t="s">
        <v>50</v>
      </c>
      <c r="B24" s="10" t="s">
        <v>14</v>
      </c>
      <c r="C24" s="11">
        <v>99.76</v>
      </c>
      <c r="D24" s="11">
        <v>212.88</v>
      </c>
      <c r="E24" s="11">
        <v>95.44</v>
      </c>
      <c r="F24" s="11">
        <v>94.8</v>
      </c>
      <c r="G24" s="8">
        <v>83.52</v>
      </c>
      <c r="H24" s="8">
        <v>135.44</v>
      </c>
      <c r="I24" s="16">
        <v>81.52</v>
      </c>
      <c r="J24" s="8">
        <v>147</v>
      </c>
      <c r="K24" s="17">
        <v>57</v>
      </c>
      <c r="L24" s="17">
        <v>149</v>
      </c>
      <c r="M24" s="57">
        <v>76</v>
      </c>
      <c r="N24" s="57">
        <v>140</v>
      </c>
    </row>
    <row r="25" spans="1:14" ht="15">
      <c r="A25" s="9" t="s">
        <v>149</v>
      </c>
      <c r="B25" s="10" t="s">
        <v>14</v>
      </c>
      <c r="C25" s="11"/>
      <c r="D25" s="11"/>
      <c r="E25" s="11"/>
      <c r="F25" s="11"/>
      <c r="G25" s="8"/>
      <c r="H25" s="8"/>
      <c r="I25" s="16"/>
      <c r="J25" s="8"/>
      <c r="K25" s="17"/>
      <c r="L25" s="17">
        <v>148</v>
      </c>
      <c r="M25" s="57">
        <v>85</v>
      </c>
      <c r="N25" s="57">
        <v>3</v>
      </c>
    </row>
    <row r="26" spans="1:14" ht="15">
      <c r="A26" s="9" t="s">
        <v>17</v>
      </c>
      <c r="B26" s="10" t="s">
        <v>14</v>
      </c>
      <c r="C26" s="11">
        <v>29.46</v>
      </c>
      <c r="D26" s="11">
        <v>22.5</v>
      </c>
      <c r="E26" s="11">
        <v>43.98</v>
      </c>
      <c r="F26" s="11">
        <v>48.660000000000004</v>
      </c>
      <c r="G26" s="8">
        <v>21.24</v>
      </c>
      <c r="H26" s="8">
        <v>43.68</v>
      </c>
      <c r="I26" s="16">
        <v>19.24</v>
      </c>
      <c r="J26" s="8">
        <v>43</v>
      </c>
      <c r="K26" s="17">
        <v>33</v>
      </c>
      <c r="L26" s="17">
        <v>57</v>
      </c>
      <c r="M26" s="57">
        <v>42</v>
      </c>
      <c r="N26" s="57">
        <v>50</v>
      </c>
    </row>
    <row r="27" spans="1:14" ht="15">
      <c r="A27" s="9" t="s">
        <v>95</v>
      </c>
      <c r="B27" s="10" t="s">
        <v>14</v>
      </c>
      <c r="C27" s="11"/>
      <c r="D27" s="11"/>
      <c r="E27" s="11"/>
      <c r="F27" s="11"/>
      <c r="G27" s="8">
        <v>48.7</v>
      </c>
      <c r="H27" s="8">
        <v>54.24</v>
      </c>
      <c r="I27" s="16">
        <v>47.7</v>
      </c>
      <c r="J27" s="8">
        <v>156</v>
      </c>
      <c r="K27" s="17">
        <v>77</v>
      </c>
      <c r="L27" s="17">
        <v>150</v>
      </c>
      <c r="M27" s="57">
        <v>62</v>
      </c>
      <c r="N27" s="57">
        <v>117</v>
      </c>
    </row>
    <row r="28" spans="1:14" ht="18.75" customHeight="1">
      <c r="A28" s="9" t="s">
        <v>33</v>
      </c>
      <c r="B28" s="10" t="s">
        <v>14</v>
      </c>
      <c r="C28" s="11">
        <v>221.4</v>
      </c>
      <c r="D28" s="11">
        <v>573.2</v>
      </c>
      <c r="E28" s="11">
        <v>156.4</v>
      </c>
      <c r="F28" s="11">
        <v>464.8</v>
      </c>
      <c r="G28" s="8">
        <v>160</v>
      </c>
      <c r="H28" s="8">
        <v>520</v>
      </c>
      <c r="I28" s="16">
        <v>363</v>
      </c>
      <c r="J28" s="8">
        <v>796</v>
      </c>
      <c r="K28" s="17">
        <v>330</v>
      </c>
      <c r="L28" s="17">
        <v>216</v>
      </c>
      <c r="M28" s="57">
        <v>82</v>
      </c>
      <c r="N28" s="57">
        <v>634</v>
      </c>
    </row>
    <row r="29" spans="1:14" ht="18.75" customHeight="1">
      <c r="A29" s="9" t="s">
        <v>196</v>
      </c>
      <c r="B29" s="10" t="s">
        <v>14</v>
      </c>
      <c r="C29" s="11"/>
      <c r="D29" s="11"/>
      <c r="E29" s="11"/>
      <c r="F29" s="11"/>
      <c r="G29" s="8"/>
      <c r="H29" s="8"/>
      <c r="I29" s="16"/>
      <c r="J29" s="8"/>
      <c r="K29" s="17"/>
      <c r="L29" s="17"/>
      <c r="M29" s="57"/>
      <c r="N29" s="57">
        <v>69</v>
      </c>
    </row>
    <row r="30" spans="1:14" ht="18.75" customHeight="1">
      <c r="A30" s="9" t="s">
        <v>67</v>
      </c>
      <c r="B30" s="10" t="s">
        <v>14</v>
      </c>
      <c r="C30" s="11">
        <v>44.16</v>
      </c>
      <c r="D30" s="11">
        <v>74.67</v>
      </c>
      <c r="E30" s="11">
        <v>30.72</v>
      </c>
      <c r="F30" s="11">
        <v>58.86</v>
      </c>
      <c r="G30" s="8">
        <v>59.4</v>
      </c>
      <c r="H30" s="8">
        <v>97.74</v>
      </c>
      <c r="I30" s="16">
        <v>55.4</v>
      </c>
      <c r="J30" s="8">
        <v>81</v>
      </c>
      <c r="K30" s="17">
        <v>60</v>
      </c>
      <c r="L30" s="17">
        <v>125</v>
      </c>
      <c r="M30" s="57">
        <v>44</v>
      </c>
      <c r="N30" s="57">
        <v>71</v>
      </c>
    </row>
    <row r="31" spans="1:14" ht="18.75" customHeight="1">
      <c r="A31" s="9" t="s">
        <v>35</v>
      </c>
      <c r="B31" s="10" t="s">
        <v>14</v>
      </c>
      <c r="C31" s="11">
        <v>8.52</v>
      </c>
      <c r="D31" s="11">
        <v>16.6</v>
      </c>
      <c r="E31" s="11">
        <v>9.19</v>
      </c>
      <c r="F31" s="11">
        <v>16.092</v>
      </c>
      <c r="G31" s="8">
        <v>10.37</v>
      </c>
      <c r="H31" s="11">
        <v>16.092</v>
      </c>
      <c r="I31" s="16">
        <v>5.369999999999999</v>
      </c>
      <c r="J31" s="8">
        <v>18</v>
      </c>
      <c r="K31" s="17">
        <v>18</v>
      </c>
      <c r="L31" s="17">
        <v>20</v>
      </c>
      <c r="M31" s="57">
        <v>12</v>
      </c>
      <c r="N31" s="57">
        <v>18</v>
      </c>
    </row>
    <row r="32" spans="1:14" ht="18.75" customHeight="1">
      <c r="A32" s="9" t="s">
        <v>96</v>
      </c>
      <c r="B32" s="10" t="s">
        <v>14</v>
      </c>
      <c r="C32" s="11"/>
      <c r="D32" s="11"/>
      <c r="E32" s="11"/>
      <c r="F32" s="11"/>
      <c r="G32" s="8">
        <v>3.8</v>
      </c>
      <c r="H32" s="11">
        <v>4.98</v>
      </c>
      <c r="I32" s="16">
        <v>8.8</v>
      </c>
      <c r="J32" s="8">
        <v>10</v>
      </c>
      <c r="K32" s="17">
        <v>6</v>
      </c>
      <c r="L32" s="17">
        <v>11</v>
      </c>
      <c r="M32" s="57">
        <v>6</v>
      </c>
      <c r="N32" s="57">
        <v>5</v>
      </c>
    </row>
    <row r="33" spans="1:14" ht="18.75" customHeight="1">
      <c r="A33" s="9" t="s">
        <v>195</v>
      </c>
      <c r="B33" s="10" t="s">
        <v>14</v>
      </c>
      <c r="C33" s="11"/>
      <c r="D33" s="11"/>
      <c r="E33" s="11"/>
      <c r="F33" s="11"/>
      <c r="G33" s="8"/>
      <c r="H33" s="11"/>
      <c r="I33" s="16"/>
      <c r="J33" s="8"/>
      <c r="K33" s="17"/>
      <c r="L33" s="17"/>
      <c r="M33" s="57"/>
      <c r="N33" s="57">
        <v>7</v>
      </c>
    </row>
    <row r="34" spans="1:14" ht="15">
      <c r="A34" s="9" t="s">
        <v>22</v>
      </c>
      <c r="B34" s="10" t="s">
        <v>14</v>
      </c>
      <c r="C34" s="11">
        <v>10.38</v>
      </c>
      <c r="D34" s="11">
        <v>20.9</v>
      </c>
      <c r="E34" s="11">
        <v>4.16</v>
      </c>
      <c r="F34" s="11">
        <v>12</v>
      </c>
      <c r="G34" s="8">
        <v>5.3</v>
      </c>
      <c r="H34" s="8">
        <v>15.52</v>
      </c>
      <c r="I34" s="16">
        <v>1.2999999999999998</v>
      </c>
      <c r="J34" s="8">
        <v>25</v>
      </c>
      <c r="K34" s="17">
        <v>7</v>
      </c>
      <c r="L34" s="17">
        <v>27</v>
      </c>
      <c r="M34" s="57">
        <v>4</v>
      </c>
      <c r="N34" s="57">
        <v>10</v>
      </c>
    </row>
    <row r="35" spans="1:14" ht="15">
      <c r="A35" s="9" t="s">
        <v>66</v>
      </c>
      <c r="B35" s="10" t="s">
        <v>14</v>
      </c>
      <c r="C35" s="11">
        <v>110.6</v>
      </c>
      <c r="D35" s="11">
        <v>118.3</v>
      </c>
      <c r="E35" s="11">
        <v>83.3</v>
      </c>
      <c r="F35" s="11">
        <v>115.4</v>
      </c>
      <c r="G35" s="8">
        <v>95.4</v>
      </c>
      <c r="H35" s="8">
        <v>89.3</v>
      </c>
      <c r="I35" s="16">
        <v>93.4</v>
      </c>
      <c r="J35" s="8">
        <v>88</v>
      </c>
      <c r="K35" s="17">
        <v>95</v>
      </c>
      <c r="L35" s="17">
        <v>63</v>
      </c>
      <c r="M35" s="57">
        <v>68</v>
      </c>
      <c r="N35" s="57">
        <v>85</v>
      </c>
    </row>
    <row r="36" spans="1:14" ht="15">
      <c r="A36" s="9" t="s">
        <v>72</v>
      </c>
      <c r="B36" s="10" t="s">
        <v>14</v>
      </c>
      <c r="C36" s="11"/>
      <c r="D36" s="11">
        <v>179.8</v>
      </c>
      <c r="E36" s="11">
        <v>48.2</v>
      </c>
      <c r="F36" s="11">
        <v>124.5</v>
      </c>
      <c r="G36" s="8">
        <v>122</v>
      </c>
      <c r="H36" s="8">
        <v>171.2</v>
      </c>
      <c r="I36" s="16">
        <v>120</v>
      </c>
      <c r="J36" s="8">
        <v>166</v>
      </c>
      <c r="K36" s="17">
        <v>95</v>
      </c>
      <c r="L36" s="17">
        <v>177</v>
      </c>
      <c r="M36" s="57">
        <v>72</v>
      </c>
      <c r="N36" s="57">
        <v>156</v>
      </c>
    </row>
    <row r="37" spans="1:14" ht="18.75" customHeight="1">
      <c r="A37" s="9" t="s">
        <v>39</v>
      </c>
      <c r="B37" s="10" t="s">
        <v>14</v>
      </c>
      <c r="C37" s="11">
        <v>7.98</v>
      </c>
      <c r="D37" s="11">
        <v>1.14</v>
      </c>
      <c r="E37" s="11">
        <v>8.76</v>
      </c>
      <c r="F37" s="11">
        <v>5.1</v>
      </c>
      <c r="G37" s="8">
        <v>6.36</v>
      </c>
      <c r="H37" s="8">
        <v>11.79</v>
      </c>
      <c r="I37" s="16">
        <v>5.36</v>
      </c>
      <c r="J37" s="8">
        <v>12</v>
      </c>
      <c r="K37" s="17">
        <v>11</v>
      </c>
      <c r="L37" s="17">
        <v>14</v>
      </c>
      <c r="M37" s="57">
        <v>9</v>
      </c>
      <c r="N37" s="57">
        <v>10</v>
      </c>
    </row>
    <row r="38" spans="1:14" ht="18.75" customHeight="1">
      <c r="A38" s="9" t="s">
        <v>115</v>
      </c>
      <c r="B38" s="10" t="s">
        <v>14</v>
      </c>
      <c r="C38" s="11"/>
      <c r="D38" s="11"/>
      <c r="E38" s="11"/>
      <c r="F38" s="11"/>
      <c r="G38" s="8"/>
      <c r="H38" s="8"/>
      <c r="I38" s="16"/>
      <c r="J38" s="8">
        <v>31</v>
      </c>
      <c r="K38" s="17">
        <v>30</v>
      </c>
      <c r="L38" s="17">
        <v>41</v>
      </c>
      <c r="M38" s="57">
        <v>24</v>
      </c>
      <c r="N38" s="57">
        <v>26</v>
      </c>
    </row>
    <row r="39" spans="1:14" ht="18.75" customHeight="1">
      <c r="A39" s="9" t="s">
        <v>153</v>
      </c>
      <c r="B39" s="10" t="s">
        <v>14</v>
      </c>
      <c r="C39" s="11"/>
      <c r="D39" s="11"/>
      <c r="E39" s="11"/>
      <c r="F39" s="11"/>
      <c r="G39" s="8"/>
      <c r="H39" s="8"/>
      <c r="I39" s="16"/>
      <c r="J39" s="8"/>
      <c r="K39" s="17"/>
      <c r="L39" s="17">
        <v>9</v>
      </c>
      <c r="M39" s="57">
        <v>4</v>
      </c>
      <c r="N39" s="57">
        <v>5</v>
      </c>
    </row>
    <row r="40" spans="1:14" ht="18.75" customHeight="1">
      <c r="A40" s="9" t="s">
        <v>45</v>
      </c>
      <c r="B40" s="10" t="s">
        <v>14</v>
      </c>
      <c r="C40" s="11">
        <v>5.22</v>
      </c>
      <c r="D40" s="11">
        <v>21.15</v>
      </c>
      <c r="E40" s="11">
        <v>12.72</v>
      </c>
      <c r="F40" s="11">
        <v>19.2</v>
      </c>
      <c r="G40" s="8">
        <v>22.08</v>
      </c>
      <c r="H40" s="8">
        <v>40.71</v>
      </c>
      <c r="I40" s="16">
        <v>19.08</v>
      </c>
      <c r="J40" s="8">
        <v>77</v>
      </c>
      <c r="K40" s="17">
        <v>19</v>
      </c>
      <c r="L40" s="17">
        <v>47</v>
      </c>
      <c r="M40" s="57">
        <v>17</v>
      </c>
      <c r="N40" s="57">
        <v>52</v>
      </c>
    </row>
    <row r="41" spans="1:14" ht="15">
      <c r="A41" s="9" t="s">
        <v>102</v>
      </c>
      <c r="B41" s="10" t="s">
        <v>14</v>
      </c>
      <c r="C41" s="11"/>
      <c r="D41" s="11"/>
      <c r="E41" s="11"/>
      <c r="F41" s="11"/>
      <c r="G41" s="8">
        <v>67.4</v>
      </c>
      <c r="H41" s="8">
        <v>79.44</v>
      </c>
      <c r="I41" s="8">
        <v>64.4</v>
      </c>
      <c r="J41" s="8">
        <v>97</v>
      </c>
      <c r="K41" s="17">
        <v>58</v>
      </c>
      <c r="L41" s="17">
        <v>111</v>
      </c>
      <c r="M41" s="57">
        <v>19</v>
      </c>
      <c r="N41" s="57">
        <v>67</v>
      </c>
    </row>
    <row r="42" spans="1:14" ht="15">
      <c r="A42" s="9" t="s">
        <v>76</v>
      </c>
      <c r="B42" s="10" t="s">
        <v>14</v>
      </c>
      <c r="C42" s="11"/>
      <c r="D42" s="11"/>
      <c r="E42" s="11">
        <v>1.88</v>
      </c>
      <c r="F42" s="11">
        <v>7</v>
      </c>
      <c r="G42" s="8">
        <v>6.26</v>
      </c>
      <c r="H42" s="8">
        <v>3.18</v>
      </c>
      <c r="I42" s="8">
        <v>5.26</v>
      </c>
      <c r="J42" s="8">
        <v>13</v>
      </c>
      <c r="K42" s="17">
        <v>3</v>
      </c>
      <c r="L42" s="17">
        <v>9</v>
      </c>
      <c r="M42" s="57">
        <v>8</v>
      </c>
      <c r="N42" s="57">
        <v>9</v>
      </c>
    </row>
    <row r="43" spans="1:14" ht="15">
      <c r="A43" s="9" t="s">
        <v>103</v>
      </c>
      <c r="B43" s="10" t="s">
        <v>14</v>
      </c>
      <c r="C43" s="11"/>
      <c r="D43" s="11"/>
      <c r="E43" s="11"/>
      <c r="F43" s="11"/>
      <c r="G43" s="8">
        <v>94.3</v>
      </c>
      <c r="H43" s="8">
        <v>102.96</v>
      </c>
      <c r="I43" s="8">
        <v>90.3</v>
      </c>
      <c r="J43" s="8">
        <v>139</v>
      </c>
      <c r="K43" s="17">
        <v>44</v>
      </c>
      <c r="L43" s="17">
        <v>115</v>
      </c>
      <c r="M43" s="57">
        <v>21</v>
      </c>
      <c r="N43" s="57">
        <v>103</v>
      </c>
    </row>
    <row r="44" spans="1:14" ht="15">
      <c r="A44" s="9" t="s">
        <v>157</v>
      </c>
      <c r="B44" s="10" t="s">
        <v>14</v>
      </c>
      <c r="C44" s="11"/>
      <c r="D44" s="11"/>
      <c r="E44" s="11"/>
      <c r="F44" s="11"/>
      <c r="G44" s="8"/>
      <c r="H44" s="8"/>
      <c r="I44" s="8"/>
      <c r="J44" s="8"/>
      <c r="K44" s="17"/>
      <c r="L44" s="17">
        <v>140</v>
      </c>
      <c r="M44" s="57">
        <v>151</v>
      </c>
      <c r="N44" s="57">
        <v>293</v>
      </c>
    </row>
    <row r="45" spans="1:14" ht="15.75">
      <c r="A45" s="9" t="s">
        <v>159</v>
      </c>
      <c r="B45" s="10" t="s">
        <v>14</v>
      </c>
      <c r="C45" s="11"/>
      <c r="D45" s="11"/>
      <c r="E45" s="11"/>
      <c r="F45" s="11"/>
      <c r="G45" s="8"/>
      <c r="H45" s="8"/>
      <c r="I45" s="8"/>
      <c r="J45" s="8"/>
      <c r="K45" s="17">
        <v>2</v>
      </c>
      <c r="L45" s="17">
        <v>2</v>
      </c>
      <c r="M45" s="57">
        <v>0</v>
      </c>
      <c r="N45" s="58">
        <v>13</v>
      </c>
    </row>
    <row r="46" spans="1:14" ht="15">
      <c r="A46" s="9" t="s">
        <v>108</v>
      </c>
      <c r="B46" s="10" t="s">
        <v>14</v>
      </c>
      <c r="C46" s="11"/>
      <c r="D46" s="11"/>
      <c r="E46" s="11"/>
      <c r="F46" s="11"/>
      <c r="G46" s="8"/>
      <c r="H46" s="8"/>
      <c r="I46" s="8">
        <v>14.7</v>
      </c>
      <c r="J46" s="8">
        <v>124</v>
      </c>
      <c r="K46" s="17">
        <v>31</v>
      </c>
      <c r="L46" s="17">
        <v>115</v>
      </c>
      <c r="M46" s="57">
        <v>42</v>
      </c>
      <c r="N46" s="57">
        <v>113</v>
      </c>
    </row>
    <row r="47" spans="1:14" ht="15">
      <c r="A47" s="9" t="s">
        <v>80</v>
      </c>
      <c r="B47" s="10" t="s">
        <v>14</v>
      </c>
      <c r="C47" s="11"/>
      <c r="D47" s="11"/>
      <c r="E47" s="11"/>
      <c r="F47" s="11">
        <v>16.4</v>
      </c>
      <c r="G47" s="8">
        <v>15.7</v>
      </c>
      <c r="H47" s="8">
        <v>9.44</v>
      </c>
      <c r="I47" s="16">
        <v>6.22</v>
      </c>
      <c r="J47" s="8">
        <v>8</v>
      </c>
      <c r="K47" s="17">
        <v>6</v>
      </c>
      <c r="L47" s="17">
        <v>76</v>
      </c>
      <c r="M47" s="57">
        <v>79</v>
      </c>
      <c r="N47" s="57">
        <v>145</v>
      </c>
    </row>
    <row r="48" spans="1:14" ht="15">
      <c r="A48" s="9" t="s">
        <v>81</v>
      </c>
      <c r="B48" s="10" t="s">
        <v>14</v>
      </c>
      <c r="C48" s="11"/>
      <c r="D48" s="11"/>
      <c r="E48" s="11"/>
      <c r="F48" s="11">
        <v>1.28</v>
      </c>
      <c r="G48" s="8">
        <v>1.22</v>
      </c>
      <c r="H48" s="8">
        <v>7.58</v>
      </c>
      <c r="I48" s="16">
        <v>1.22</v>
      </c>
      <c r="J48" s="8">
        <v>7</v>
      </c>
      <c r="K48" s="17">
        <v>11</v>
      </c>
      <c r="L48" s="17">
        <v>6</v>
      </c>
      <c r="M48" s="57">
        <v>2</v>
      </c>
      <c r="N48" s="57">
        <v>21</v>
      </c>
    </row>
    <row r="49" spans="1:14" ht="15">
      <c r="A49" s="9" t="s">
        <v>93</v>
      </c>
      <c r="B49" s="10" t="s">
        <v>14</v>
      </c>
      <c r="C49" s="11"/>
      <c r="D49" s="11"/>
      <c r="E49" s="11"/>
      <c r="F49" s="11"/>
      <c r="G49" s="8">
        <v>766</v>
      </c>
      <c r="H49" s="8">
        <v>811</v>
      </c>
      <c r="I49" s="8">
        <v>671</v>
      </c>
      <c r="J49" s="8">
        <v>582</v>
      </c>
      <c r="K49" s="17">
        <v>245</v>
      </c>
      <c r="L49" s="17">
        <v>372</v>
      </c>
      <c r="M49" s="57">
        <v>638</v>
      </c>
      <c r="N49" s="57">
        <v>724</v>
      </c>
    </row>
    <row r="50" spans="1:14" ht="15">
      <c r="A50" s="9" t="s">
        <v>147</v>
      </c>
      <c r="B50" s="10" t="s">
        <v>14</v>
      </c>
      <c r="C50" s="11">
        <v>24.9</v>
      </c>
      <c r="D50" s="11">
        <v>29.85</v>
      </c>
      <c r="E50" s="11">
        <v>17.5</v>
      </c>
      <c r="F50" s="11">
        <v>17.550000000028376</v>
      </c>
      <c r="G50" s="8">
        <v>18.2</v>
      </c>
      <c r="H50" s="8">
        <v>20</v>
      </c>
      <c r="I50" s="16">
        <v>13.2</v>
      </c>
      <c r="J50" s="8">
        <v>59</v>
      </c>
      <c r="K50" s="17">
        <v>41</v>
      </c>
      <c r="L50" s="17">
        <v>58</v>
      </c>
      <c r="M50" s="57">
        <v>31</v>
      </c>
      <c r="N50" s="57">
        <v>44</v>
      </c>
    </row>
    <row r="51" spans="1:14" ht="30">
      <c r="A51" s="9" t="s">
        <v>99</v>
      </c>
      <c r="B51" s="10" t="s">
        <v>14</v>
      </c>
      <c r="C51" s="11">
        <v>8.05</v>
      </c>
      <c r="D51" s="11">
        <v>84.54</v>
      </c>
      <c r="E51" s="11">
        <v>13.2</v>
      </c>
      <c r="F51" s="11">
        <v>40.200000000113505</v>
      </c>
      <c r="G51" s="8">
        <v>23.3</v>
      </c>
      <c r="H51" s="8">
        <v>63.66</v>
      </c>
      <c r="I51" s="8">
        <v>25</v>
      </c>
      <c r="J51" s="8">
        <v>69</v>
      </c>
      <c r="K51" s="17">
        <v>36</v>
      </c>
      <c r="L51" s="17">
        <v>80</v>
      </c>
      <c r="M51" s="57">
        <v>3</v>
      </c>
      <c r="N51" s="75">
        <v>66</v>
      </c>
    </row>
    <row r="52" spans="1:14" ht="15">
      <c r="A52" s="9" t="s">
        <v>109</v>
      </c>
      <c r="B52" s="10" t="s">
        <v>14</v>
      </c>
      <c r="C52" s="11"/>
      <c r="D52" s="11"/>
      <c r="E52" s="11"/>
      <c r="F52" s="11"/>
      <c r="G52" s="8"/>
      <c r="H52" s="8"/>
      <c r="I52" s="8">
        <v>54</v>
      </c>
      <c r="J52" s="8">
        <v>144</v>
      </c>
      <c r="K52" s="17">
        <v>58</v>
      </c>
      <c r="L52" s="17">
        <v>189</v>
      </c>
      <c r="M52" s="57">
        <v>48</v>
      </c>
      <c r="N52" s="57">
        <v>85</v>
      </c>
    </row>
    <row r="53" spans="1:14" ht="15">
      <c r="A53" s="9" t="s">
        <v>155</v>
      </c>
      <c r="B53" s="10" t="s">
        <v>14</v>
      </c>
      <c r="C53" s="11"/>
      <c r="D53" s="11"/>
      <c r="E53" s="11"/>
      <c r="F53" s="11"/>
      <c r="G53" s="8"/>
      <c r="H53" s="8"/>
      <c r="I53" s="8"/>
      <c r="J53" s="8"/>
      <c r="K53" s="17"/>
      <c r="L53" s="17">
        <v>29</v>
      </c>
      <c r="M53" s="57">
        <v>14</v>
      </c>
      <c r="N53" s="57">
        <v>38</v>
      </c>
    </row>
    <row r="54" spans="1:14" ht="15">
      <c r="A54" s="9" t="s">
        <v>156</v>
      </c>
      <c r="B54" s="10" t="s">
        <v>14</v>
      </c>
      <c r="C54" s="11"/>
      <c r="D54" s="11"/>
      <c r="E54" s="11"/>
      <c r="F54" s="11"/>
      <c r="G54" s="8"/>
      <c r="H54" s="8"/>
      <c r="I54" s="8"/>
      <c r="J54" s="8"/>
      <c r="K54" s="17"/>
      <c r="L54" s="17">
        <v>1</v>
      </c>
      <c r="M54" s="57">
        <v>2</v>
      </c>
      <c r="N54" s="57">
        <v>2</v>
      </c>
    </row>
    <row r="55" spans="1:14" ht="30">
      <c r="A55" s="9" t="s">
        <v>186</v>
      </c>
      <c r="B55" s="10" t="s">
        <v>14</v>
      </c>
      <c r="C55" s="11"/>
      <c r="D55" s="11"/>
      <c r="E55" s="11"/>
      <c r="F55" s="11"/>
      <c r="G55" s="8"/>
      <c r="H55" s="8"/>
      <c r="I55" s="8"/>
      <c r="J55" s="8"/>
      <c r="K55" s="17"/>
      <c r="L55" s="17"/>
      <c r="M55" s="57">
        <f>980+1050</f>
        <v>2030</v>
      </c>
      <c r="N55" s="57">
        <f>1277+1192</f>
        <v>2469</v>
      </c>
    </row>
    <row r="56" spans="1:14" ht="15">
      <c r="A56" s="9" t="s">
        <v>150</v>
      </c>
      <c r="B56" s="10" t="s">
        <v>14</v>
      </c>
      <c r="C56" s="11"/>
      <c r="D56" s="11"/>
      <c r="E56" s="11"/>
      <c r="F56" s="11"/>
      <c r="G56" s="8"/>
      <c r="H56" s="8"/>
      <c r="I56" s="8"/>
      <c r="J56" s="8"/>
      <c r="K56" s="17"/>
      <c r="L56" s="17">
        <v>253</v>
      </c>
      <c r="M56" s="57">
        <v>257</v>
      </c>
      <c r="N56" s="57">
        <v>519</v>
      </c>
    </row>
    <row r="57" spans="1:14" ht="15.75">
      <c r="A57" s="9" t="s">
        <v>29</v>
      </c>
      <c r="B57" s="10" t="s">
        <v>14</v>
      </c>
      <c r="C57" s="11">
        <v>25.8</v>
      </c>
      <c r="D57" s="11">
        <v>43.7</v>
      </c>
      <c r="E57" s="11">
        <v>7.96</v>
      </c>
      <c r="F57" s="11">
        <v>24.6</v>
      </c>
      <c r="G57" s="8">
        <v>16.2</v>
      </c>
      <c r="H57" s="8">
        <v>44.76</v>
      </c>
      <c r="I57" s="16">
        <v>11.2</v>
      </c>
      <c r="J57" s="8">
        <v>68</v>
      </c>
      <c r="K57" s="17">
        <v>39</v>
      </c>
      <c r="L57" s="17">
        <v>109</v>
      </c>
      <c r="M57" s="57">
        <v>44</v>
      </c>
      <c r="N57" s="58">
        <v>73</v>
      </c>
    </row>
    <row r="58" spans="1:14" ht="18.75" customHeight="1">
      <c r="A58" s="9" t="s">
        <v>21</v>
      </c>
      <c r="B58" s="10" t="s">
        <v>14</v>
      </c>
      <c r="C58" s="11">
        <v>12</v>
      </c>
      <c r="D58" s="11">
        <v>10.98</v>
      </c>
      <c r="E58" s="11">
        <v>6</v>
      </c>
      <c r="F58" s="11">
        <v>10.554786017641295</v>
      </c>
      <c r="G58" s="8">
        <v>17.8</v>
      </c>
      <c r="H58" s="8">
        <v>10.6</v>
      </c>
      <c r="I58" s="16">
        <v>12.8</v>
      </c>
      <c r="J58" s="8">
        <v>86</v>
      </c>
      <c r="K58" s="17">
        <v>21</v>
      </c>
      <c r="L58" s="17">
        <v>47</v>
      </c>
      <c r="M58" s="57">
        <v>18</v>
      </c>
      <c r="N58" s="57">
        <v>51</v>
      </c>
    </row>
    <row r="59" spans="1:14" ht="18.75" customHeight="1">
      <c r="A59" s="9" t="s">
        <v>43</v>
      </c>
      <c r="B59" s="10" t="s">
        <v>14</v>
      </c>
      <c r="C59" s="11">
        <v>84.8</v>
      </c>
      <c r="D59" s="11">
        <v>160</v>
      </c>
      <c r="E59" s="11">
        <v>51.2</v>
      </c>
      <c r="F59" s="11">
        <v>110</v>
      </c>
      <c r="G59" s="8">
        <v>103.2</v>
      </c>
      <c r="H59" s="8">
        <v>156.4</v>
      </c>
      <c r="I59" s="16">
        <v>101.2</v>
      </c>
      <c r="J59" s="8">
        <v>165</v>
      </c>
      <c r="K59" s="17">
        <v>102</v>
      </c>
      <c r="L59" s="17">
        <v>776</v>
      </c>
      <c r="M59" s="57">
        <f>325</f>
        <v>325</v>
      </c>
      <c r="N59" s="57">
        <v>144</v>
      </c>
    </row>
    <row r="60" spans="1:14" ht="18.75" customHeight="1">
      <c r="A60" s="9" t="s">
        <v>73</v>
      </c>
      <c r="B60" s="10" t="s">
        <v>14</v>
      </c>
      <c r="C60" s="11">
        <f>4.2+65.92</f>
        <v>70.12</v>
      </c>
      <c r="D60" s="11">
        <f>11.7+14.76</f>
        <v>26.46</v>
      </c>
      <c r="E60" s="11">
        <f>50.32+4.2</f>
        <v>54.52</v>
      </c>
      <c r="F60" s="11">
        <v>11.9</v>
      </c>
      <c r="G60" s="8">
        <v>11.76</v>
      </c>
      <c r="H60" s="8">
        <v>11.88</v>
      </c>
      <c r="I60" s="16">
        <v>8.76</v>
      </c>
      <c r="J60" s="8">
        <v>0</v>
      </c>
      <c r="K60" s="17">
        <v>0</v>
      </c>
      <c r="L60" s="17">
        <v>0</v>
      </c>
      <c r="M60" s="17">
        <v>0</v>
      </c>
      <c r="N60" s="17">
        <v>0</v>
      </c>
    </row>
    <row r="61" spans="1:14" ht="15">
      <c r="A61" s="9" t="s">
        <v>9</v>
      </c>
      <c r="B61" s="10" t="s">
        <v>14</v>
      </c>
      <c r="C61" s="11">
        <v>55.62</v>
      </c>
      <c r="D61" s="11">
        <v>35.76</v>
      </c>
      <c r="E61" s="11">
        <v>35.7</v>
      </c>
      <c r="F61" s="11">
        <v>28.44</v>
      </c>
      <c r="G61" s="8">
        <v>34.6</v>
      </c>
      <c r="H61" s="8">
        <v>32.7</v>
      </c>
      <c r="I61" s="16">
        <v>32.6</v>
      </c>
      <c r="J61" s="8">
        <v>88</v>
      </c>
      <c r="K61" s="17">
        <v>86</v>
      </c>
      <c r="L61" s="17">
        <v>36</v>
      </c>
      <c r="M61" s="57">
        <v>24</v>
      </c>
      <c r="N61" s="57">
        <v>29</v>
      </c>
    </row>
    <row r="62" spans="1:14" ht="15">
      <c r="A62" s="9" t="s">
        <v>41</v>
      </c>
      <c r="B62" s="10" t="s">
        <v>14</v>
      </c>
      <c r="C62" s="11">
        <v>10.41</v>
      </c>
      <c r="D62" s="11">
        <v>26.96</v>
      </c>
      <c r="E62" s="11">
        <v>9.44</v>
      </c>
      <c r="F62" s="11">
        <v>13.995</v>
      </c>
      <c r="G62" s="8">
        <v>13.37</v>
      </c>
      <c r="H62" s="8">
        <v>28.23</v>
      </c>
      <c r="I62" s="16">
        <v>12.37</v>
      </c>
      <c r="J62" s="8">
        <v>27</v>
      </c>
      <c r="K62" s="17">
        <v>10</v>
      </c>
      <c r="L62" s="17">
        <v>21</v>
      </c>
      <c r="M62" s="57">
        <v>8</v>
      </c>
      <c r="N62" s="57">
        <v>23</v>
      </c>
    </row>
    <row r="63" spans="1:14" ht="15">
      <c r="A63" s="9" t="s">
        <v>148</v>
      </c>
      <c r="B63" s="10" t="s">
        <v>14</v>
      </c>
      <c r="C63" s="11"/>
      <c r="D63" s="11"/>
      <c r="E63" s="11"/>
      <c r="F63" s="11"/>
      <c r="G63" s="8">
        <v>100.5</v>
      </c>
      <c r="H63" s="8">
        <v>103.7</v>
      </c>
      <c r="I63" s="16">
        <v>103</v>
      </c>
      <c r="J63" s="8">
        <v>198</v>
      </c>
      <c r="K63" s="17">
        <v>140</v>
      </c>
      <c r="L63" s="17">
        <v>201</v>
      </c>
      <c r="M63" s="57">
        <f>125-22</f>
        <v>103</v>
      </c>
      <c r="N63" s="57">
        <v>91</v>
      </c>
    </row>
    <row r="64" spans="1:14" ht="15">
      <c r="A64" s="9" t="s">
        <v>84</v>
      </c>
      <c r="B64" s="10" t="s">
        <v>14</v>
      </c>
      <c r="C64" s="11">
        <f>64.64+96.4</f>
        <v>161.04000000000002</v>
      </c>
      <c r="D64" s="11">
        <f>75.68+184</f>
        <v>259.68</v>
      </c>
      <c r="E64" s="11">
        <f>70.52+145.28</f>
        <v>215.8</v>
      </c>
      <c r="F64" s="11">
        <v>193.64</v>
      </c>
      <c r="G64" s="8">
        <v>166.64</v>
      </c>
      <c r="H64" s="8">
        <v>169.24</v>
      </c>
      <c r="I64" s="16">
        <v>164.64</v>
      </c>
      <c r="J64" s="8">
        <v>152</v>
      </c>
      <c r="K64" s="17">
        <v>125</v>
      </c>
      <c r="L64" s="17">
        <v>167</v>
      </c>
      <c r="M64" s="57">
        <v>1</v>
      </c>
      <c r="N64" s="57">
        <v>131</v>
      </c>
    </row>
    <row r="65" spans="1:14" ht="15">
      <c r="A65" s="9" t="s">
        <v>85</v>
      </c>
      <c r="B65" s="10" t="s">
        <v>14</v>
      </c>
      <c r="C65" s="11"/>
      <c r="D65" s="11"/>
      <c r="E65" s="11"/>
      <c r="F65" s="11">
        <v>87.4</v>
      </c>
      <c r="G65" s="8">
        <v>136</v>
      </c>
      <c r="H65" s="8">
        <v>0</v>
      </c>
      <c r="I65" s="16">
        <v>131</v>
      </c>
      <c r="J65" s="8">
        <v>161</v>
      </c>
      <c r="K65" s="17">
        <v>131</v>
      </c>
      <c r="L65" s="17">
        <v>188</v>
      </c>
      <c r="M65" s="57">
        <v>134</v>
      </c>
      <c r="N65" s="57">
        <v>177</v>
      </c>
    </row>
    <row r="66" spans="1:14" ht="15">
      <c r="A66" s="9" t="s">
        <v>3</v>
      </c>
      <c r="B66" s="10" t="s">
        <v>14</v>
      </c>
      <c r="C66" s="11">
        <v>38.35</v>
      </c>
      <c r="D66" s="11">
        <v>9.59</v>
      </c>
      <c r="E66" s="11">
        <v>108</v>
      </c>
      <c r="F66" s="11">
        <v>7.1992164279924316</v>
      </c>
      <c r="G66" s="8">
        <v>44.1</v>
      </c>
      <c r="H66" s="8">
        <v>7.2</v>
      </c>
      <c r="I66" s="16">
        <v>40.1</v>
      </c>
      <c r="J66" s="8">
        <v>15</v>
      </c>
      <c r="K66" s="17">
        <v>34</v>
      </c>
      <c r="L66" s="17">
        <v>16</v>
      </c>
      <c r="M66" s="57">
        <v>17</v>
      </c>
      <c r="N66" s="57">
        <v>24</v>
      </c>
    </row>
    <row r="67" spans="1:14" ht="15">
      <c r="A67" s="9" t="s">
        <v>46</v>
      </c>
      <c r="B67" s="10" t="s">
        <v>14</v>
      </c>
      <c r="C67" s="11">
        <v>42.56</v>
      </c>
      <c r="D67" s="11">
        <v>71.6</v>
      </c>
      <c r="E67" s="11">
        <v>36.88</v>
      </c>
      <c r="F67" s="11">
        <v>21.2</v>
      </c>
      <c r="G67" s="8">
        <v>34.84</v>
      </c>
      <c r="H67" s="8">
        <v>27.24</v>
      </c>
      <c r="I67" s="16">
        <v>29.840000000000003</v>
      </c>
      <c r="J67" s="8">
        <v>61</v>
      </c>
      <c r="K67" s="17">
        <v>23</v>
      </c>
      <c r="L67" s="17">
        <v>6</v>
      </c>
      <c r="M67" s="57">
        <v>33</v>
      </c>
      <c r="N67" s="57">
        <v>32</v>
      </c>
    </row>
    <row r="68" spans="1:14" ht="15">
      <c r="A68" s="9" t="s">
        <v>188</v>
      </c>
      <c r="B68" s="10"/>
      <c r="C68" s="11"/>
      <c r="D68" s="11"/>
      <c r="E68" s="11"/>
      <c r="F68" s="11"/>
      <c r="G68" s="8"/>
      <c r="H68" s="8"/>
      <c r="I68" s="16"/>
      <c r="J68" s="8"/>
      <c r="K68" s="17"/>
      <c r="L68" s="17"/>
      <c r="M68" s="57">
        <v>9</v>
      </c>
      <c r="N68" s="57">
        <v>16</v>
      </c>
    </row>
    <row r="69" spans="1:14" ht="15">
      <c r="A69" s="9" t="s">
        <v>97</v>
      </c>
      <c r="B69" s="10" t="s">
        <v>14</v>
      </c>
      <c r="C69" s="11"/>
      <c r="D69" s="11"/>
      <c r="E69" s="11"/>
      <c r="F69" s="11"/>
      <c r="G69" s="8">
        <v>72.1</v>
      </c>
      <c r="H69" s="8">
        <v>83.4</v>
      </c>
      <c r="I69" s="8">
        <v>69</v>
      </c>
      <c r="J69" s="8">
        <v>57</v>
      </c>
      <c r="K69" s="17">
        <v>67</v>
      </c>
      <c r="L69" s="17">
        <v>56</v>
      </c>
      <c r="M69" s="57">
        <v>102</v>
      </c>
      <c r="N69" s="57">
        <v>51</v>
      </c>
    </row>
    <row r="70" spans="1:14" ht="15">
      <c r="A70" s="9" t="s">
        <v>82</v>
      </c>
      <c r="B70" s="10" t="s">
        <v>14</v>
      </c>
      <c r="C70" s="11">
        <f>27.52+12.54</f>
        <v>40.06</v>
      </c>
      <c r="D70" s="11">
        <f>2.24+0.15</f>
        <v>2.39</v>
      </c>
      <c r="E70" s="11">
        <f>0.28+11.43</f>
        <v>11.709999999999999</v>
      </c>
      <c r="F70" s="11">
        <v>0.2</v>
      </c>
      <c r="G70" s="8">
        <v>11.9</v>
      </c>
      <c r="H70" s="8">
        <v>0.28</v>
      </c>
      <c r="I70" s="16">
        <v>10.9</v>
      </c>
      <c r="J70" s="8">
        <v>0</v>
      </c>
      <c r="K70" s="17">
        <v>0</v>
      </c>
      <c r="L70" s="17">
        <v>0</v>
      </c>
      <c r="M70" s="57">
        <v>3</v>
      </c>
      <c r="N70" s="57">
        <v>3</v>
      </c>
    </row>
    <row r="71" spans="1:14" ht="15">
      <c r="A71" s="9" t="s">
        <v>83</v>
      </c>
      <c r="B71" s="10" t="s">
        <v>14</v>
      </c>
      <c r="C71" s="11"/>
      <c r="D71" s="11"/>
      <c r="E71" s="11"/>
      <c r="F71" s="11">
        <v>0.21</v>
      </c>
      <c r="G71" s="8">
        <v>0.23</v>
      </c>
      <c r="H71" s="8">
        <v>0.45</v>
      </c>
      <c r="I71" s="16">
        <v>5.23</v>
      </c>
      <c r="J71" s="8">
        <v>1</v>
      </c>
      <c r="K71" s="17">
        <v>0</v>
      </c>
      <c r="L71" s="17">
        <v>0</v>
      </c>
      <c r="M71" s="57">
        <v>1</v>
      </c>
      <c r="N71" s="57">
        <v>0</v>
      </c>
    </row>
    <row r="72" spans="1:14" ht="18.75" customHeight="1">
      <c r="A72" s="9" t="s">
        <v>38</v>
      </c>
      <c r="B72" s="10" t="s">
        <v>14</v>
      </c>
      <c r="C72" s="11">
        <v>354.61</v>
      </c>
      <c r="D72" s="11">
        <v>592.2</v>
      </c>
      <c r="E72" s="11">
        <v>554</v>
      </c>
      <c r="F72" s="11">
        <v>612.3374973894437</v>
      </c>
      <c r="G72" s="8">
        <v>563.2</v>
      </c>
      <c r="H72" s="11">
        <v>612.3374973894437</v>
      </c>
      <c r="I72" s="18">
        <v>420</v>
      </c>
      <c r="J72" s="8">
        <v>458</v>
      </c>
      <c r="K72" s="17">
        <v>425</v>
      </c>
      <c r="L72" s="17">
        <v>416</v>
      </c>
      <c r="M72" s="57">
        <v>411</v>
      </c>
      <c r="N72" s="57">
        <v>770</v>
      </c>
    </row>
    <row r="73" spans="1:14" ht="18.75" customHeight="1">
      <c r="A73" s="9" t="s">
        <v>168</v>
      </c>
      <c r="B73" s="10" t="s">
        <v>14</v>
      </c>
      <c r="C73" s="11">
        <v>37.49</v>
      </c>
      <c r="D73" s="11">
        <v>31.68</v>
      </c>
      <c r="E73" s="11">
        <v>48.6</v>
      </c>
      <c r="F73" s="11">
        <v>20.820000000094296</v>
      </c>
      <c r="G73" s="8">
        <v>31.2</v>
      </c>
      <c r="H73" s="8">
        <v>12.66</v>
      </c>
      <c r="I73" s="8">
        <v>25</v>
      </c>
      <c r="J73" s="8">
        <v>24</v>
      </c>
      <c r="K73" s="17">
        <v>17</v>
      </c>
      <c r="L73" s="17">
        <v>15</v>
      </c>
      <c r="M73" s="57">
        <v>11</v>
      </c>
      <c r="N73" s="57">
        <v>10</v>
      </c>
    </row>
    <row r="74" spans="1:14" ht="18.75" customHeight="1">
      <c r="A74" s="9" t="s">
        <v>152</v>
      </c>
      <c r="B74" s="10" t="s">
        <v>14</v>
      </c>
      <c r="C74" s="11"/>
      <c r="D74" s="11"/>
      <c r="E74" s="11"/>
      <c r="F74" s="11"/>
      <c r="G74" s="8"/>
      <c r="H74" s="8"/>
      <c r="I74" s="8"/>
      <c r="J74" s="8"/>
      <c r="K74" s="17"/>
      <c r="L74" s="17">
        <v>0</v>
      </c>
      <c r="M74" s="17">
        <v>0</v>
      </c>
      <c r="N74" s="17">
        <v>0</v>
      </c>
    </row>
    <row r="75" spans="1:14" ht="18.75" customHeight="1">
      <c r="A75" s="9" t="s">
        <v>194</v>
      </c>
      <c r="B75" s="10" t="s">
        <v>14</v>
      </c>
      <c r="C75" s="11"/>
      <c r="D75" s="11"/>
      <c r="E75" s="11"/>
      <c r="F75" s="11"/>
      <c r="G75" s="8"/>
      <c r="H75" s="8"/>
      <c r="I75" s="8"/>
      <c r="J75" s="8"/>
      <c r="K75" s="17"/>
      <c r="L75" s="17"/>
      <c r="M75" s="17"/>
      <c r="N75" s="57"/>
    </row>
    <row r="76" spans="1:14" ht="15">
      <c r="A76" s="9" t="s">
        <v>86</v>
      </c>
      <c r="B76" s="10" t="s">
        <v>14</v>
      </c>
      <c r="C76" s="11">
        <f>55.72+16.6</f>
        <v>72.32</v>
      </c>
      <c r="D76" s="11">
        <f>37.88+68.32</f>
        <v>106.19999999999999</v>
      </c>
      <c r="E76" s="11">
        <f>25.04+33.2</f>
        <v>58.24</v>
      </c>
      <c r="F76" s="11">
        <v>34.52</v>
      </c>
      <c r="G76" s="8">
        <v>51.6</v>
      </c>
      <c r="H76" s="8">
        <v>26.76</v>
      </c>
      <c r="I76" s="16">
        <v>47.6</v>
      </c>
      <c r="J76" s="8">
        <v>29</v>
      </c>
      <c r="K76" s="17">
        <v>13</v>
      </c>
      <c r="L76" s="17">
        <v>44</v>
      </c>
      <c r="M76" s="57">
        <v>16</v>
      </c>
      <c r="N76" s="57">
        <v>20</v>
      </c>
    </row>
    <row r="77" spans="1:14" ht="15">
      <c r="A77" s="9" t="s">
        <v>87</v>
      </c>
      <c r="B77" s="10" t="s">
        <v>14</v>
      </c>
      <c r="C77" s="11"/>
      <c r="D77" s="11"/>
      <c r="E77" s="11"/>
      <c r="F77" s="11">
        <v>63.24</v>
      </c>
      <c r="G77" s="8">
        <v>41.3</v>
      </c>
      <c r="H77" s="8">
        <v>54.76</v>
      </c>
      <c r="I77" s="16">
        <v>40.3</v>
      </c>
      <c r="J77" s="8">
        <v>47</v>
      </c>
      <c r="K77" s="17">
        <v>54</v>
      </c>
      <c r="L77" s="17">
        <v>61</v>
      </c>
      <c r="M77" s="57">
        <v>31</v>
      </c>
      <c r="N77" s="57">
        <v>67</v>
      </c>
    </row>
    <row r="78" spans="1:14" ht="15">
      <c r="A78" s="9" t="s">
        <v>47</v>
      </c>
      <c r="B78" s="10" t="s">
        <v>14</v>
      </c>
      <c r="C78" s="11">
        <f>568-247.6</f>
        <v>320.4</v>
      </c>
      <c r="D78" s="11">
        <f>1044.8-476</f>
        <v>568.8</v>
      </c>
      <c r="E78" s="11">
        <f>369.6-139.6</f>
        <v>230.00000000000003</v>
      </c>
      <c r="F78" s="11">
        <v>511.6</v>
      </c>
      <c r="G78" s="8">
        <v>792</v>
      </c>
      <c r="H78" s="8">
        <v>1063.2</v>
      </c>
      <c r="I78" s="16">
        <v>515</v>
      </c>
      <c r="J78" s="8">
        <v>484</v>
      </c>
      <c r="K78" s="17">
        <v>410</v>
      </c>
      <c r="L78" s="17">
        <v>496</v>
      </c>
      <c r="M78" s="57">
        <f>642-173</f>
        <v>469</v>
      </c>
      <c r="N78" s="57">
        <f>977-548</f>
        <v>429</v>
      </c>
    </row>
    <row r="79" spans="1:14" ht="15">
      <c r="A79" s="9" t="s">
        <v>18</v>
      </c>
      <c r="B79" s="10" t="s">
        <v>14</v>
      </c>
      <c r="C79" s="11">
        <v>23.13</v>
      </c>
      <c r="D79" s="11">
        <v>40.25</v>
      </c>
      <c r="E79" s="11">
        <v>12.75</v>
      </c>
      <c r="F79" s="11">
        <v>21.2454</v>
      </c>
      <c r="G79" s="8">
        <v>12.81</v>
      </c>
      <c r="H79" s="8">
        <v>21.25</v>
      </c>
      <c r="I79" s="16">
        <v>9.81</v>
      </c>
      <c r="J79" s="8">
        <v>17</v>
      </c>
      <c r="K79" s="17">
        <v>13</v>
      </c>
      <c r="L79" s="17">
        <v>14</v>
      </c>
      <c r="M79" s="57">
        <v>15</v>
      </c>
      <c r="N79" s="57">
        <v>24</v>
      </c>
    </row>
    <row r="80" spans="1:14" ht="15">
      <c r="A80" s="9" t="s">
        <v>19</v>
      </c>
      <c r="B80" s="10" t="s">
        <v>14</v>
      </c>
      <c r="C80" s="11">
        <v>15.84</v>
      </c>
      <c r="D80" s="11">
        <v>15.84</v>
      </c>
      <c r="E80" s="11">
        <v>15.01</v>
      </c>
      <c r="F80" s="11">
        <v>17.4684457871769</v>
      </c>
      <c r="G80" s="8">
        <v>16.2</v>
      </c>
      <c r="H80" s="11">
        <v>17.4684457871769</v>
      </c>
      <c r="I80" s="16">
        <v>15.2</v>
      </c>
      <c r="J80" s="8">
        <v>15</v>
      </c>
      <c r="K80" s="17">
        <v>7</v>
      </c>
      <c r="L80" s="17">
        <v>13</v>
      </c>
      <c r="M80" s="57">
        <v>13</v>
      </c>
      <c r="N80" s="57">
        <v>33</v>
      </c>
    </row>
    <row r="81" spans="1:14" ht="15">
      <c r="A81" s="9" t="s">
        <v>167</v>
      </c>
      <c r="B81" s="10" t="s">
        <v>14</v>
      </c>
      <c r="C81" s="11">
        <v>27.64</v>
      </c>
      <c r="D81" s="11">
        <v>30.56</v>
      </c>
      <c r="E81" s="11">
        <v>19.2</v>
      </c>
      <c r="F81" s="11">
        <v>12.079999999987194</v>
      </c>
      <c r="G81" s="8">
        <v>18.4</v>
      </c>
      <c r="H81" s="8">
        <v>0</v>
      </c>
      <c r="I81" s="8">
        <v>0</v>
      </c>
      <c r="J81" s="8">
        <v>0</v>
      </c>
      <c r="K81" s="17">
        <v>0</v>
      </c>
      <c r="L81" s="17">
        <v>0</v>
      </c>
      <c r="M81" s="17">
        <v>0</v>
      </c>
      <c r="N81" s="17">
        <v>0</v>
      </c>
    </row>
    <row r="82" spans="1:14" ht="15">
      <c r="A82" s="9" t="s">
        <v>11</v>
      </c>
      <c r="B82" s="10" t="s">
        <v>14</v>
      </c>
      <c r="C82" s="11">
        <v>70.4</v>
      </c>
      <c r="D82" s="11">
        <v>91</v>
      </c>
      <c r="E82" s="11">
        <v>65.4</v>
      </c>
      <c r="F82" s="11">
        <v>84</v>
      </c>
      <c r="G82" s="8">
        <v>134.2</v>
      </c>
      <c r="H82" s="8">
        <v>196.4</v>
      </c>
      <c r="I82" s="16">
        <v>130.2</v>
      </c>
      <c r="J82" s="8">
        <v>79</v>
      </c>
      <c r="K82" s="17">
        <v>106</v>
      </c>
      <c r="L82" s="17">
        <v>150</v>
      </c>
      <c r="M82" s="57">
        <f>0</f>
        <v>0</v>
      </c>
      <c r="N82" s="57">
        <v>78</v>
      </c>
    </row>
    <row r="83" spans="1:14" ht="30.75" customHeight="1">
      <c r="A83" s="9" t="s">
        <v>200</v>
      </c>
      <c r="B83" s="10" t="s">
        <v>14</v>
      </c>
      <c r="C83" s="11">
        <v>16.9</v>
      </c>
      <c r="D83" s="11">
        <v>39.1</v>
      </c>
      <c r="E83" s="11">
        <v>24.28</v>
      </c>
      <c r="F83" s="11">
        <v>50.02</v>
      </c>
      <c r="G83" s="8">
        <v>31.6</v>
      </c>
      <c r="H83" s="11">
        <v>50.02</v>
      </c>
      <c r="I83" s="16">
        <v>30.6</v>
      </c>
      <c r="J83" s="8">
        <v>21</v>
      </c>
      <c r="K83" s="17">
        <v>29</v>
      </c>
      <c r="L83" s="17">
        <v>23</v>
      </c>
      <c r="M83" s="57">
        <v>11</v>
      </c>
      <c r="N83" s="57">
        <v>15</v>
      </c>
    </row>
    <row r="84" spans="1:14" ht="30.75" customHeight="1">
      <c r="A84" s="9" t="s">
        <v>201</v>
      </c>
      <c r="B84" s="10" t="s">
        <v>14</v>
      </c>
      <c r="C84" s="11">
        <v>4.4</v>
      </c>
      <c r="D84" s="11">
        <v>7.1</v>
      </c>
      <c r="E84" s="11">
        <v>5.2</v>
      </c>
      <c r="F84" s="11">
        <v>9.1</v>
      </c>
      <c r="G84" s="8">
        <v>6.1</v>
      </c>
      <c r="H84" s="11">
        <v>9.1</v>
      </c>
      <c r="I84" s="16">
        <v>3.0999999999999996</v>
      </c>
      <c r="J84" s="8">
        <v>5</v>
      </c>
      <c r="K84" s="17">
        <v>4</v>
      </c>
      <c r="L84" s="17">
        <v>5</v>
      </c>
      <c r="M84" s="57">
        <v>4</v>
      </c>
      <c r="N84" s="57">
        <v>6</v>
      </c>
    </row>
    <row r="85" spans="1:14" ht="30.75" customHeight="1">
      <c r="A85" s="9" t="s">
        <v>202</v>
      </c>
      <c r="B85" s="10" t="s">
        <v>14</v>
      </c>
      <c r="C85" s="11">
        <v>2.09</v>
      </c>
      <c r="D85" s="11">
        <v>4.98</v>
      </c>
      <c r="E85" s="11">
        <v>5.2</v>
      </c>
      <c r="F85" s="11">
        <v>6.32</v>
      </c>
      <c r="G85" s="8">
        <v>5.8</v>
      </c>
      <c r="H85" s="11">
        <v>6.32</v>
      </c>
      <c r="I85" s="16">
        <v>4.8</v>
      </c>
      <c r="J85" s="8">
        <v>3</v>
      </c>
      <c r="K85" s="17">
        <v>6</v>
      </c>
      <c r="L85" s="17">
        <v>4</v>
      </c>
      <c r="M85" s="57">
        <v>2</v>
      </c>
      <c r="N85" s="57">
        <v>3</v>
      </c>
    </row>
    <row r="86" spans="1:14" ht="15">
      <c r="A86" s="9" t="s">
        <v>71</v>
      </c>
      <c r="B86" s="10" t="s">
        <v>14</v>
      </c>
      <c r="C86" s="11"/>
      <c r="D86" s="11">
        <v>17</v>
      </c>
      <c r="E86" s="11">
        <v>27.96</v>
      </c>
      <c r="F86" s="11">
        <v>20.26</v>
      </c>
      <c r="G86" s="8">
        <v>12.54</v>
      </c>
      <c r="H86" s="11">
        <v>27.62</v>
      </c>
      <c r="I86" s="16">
        <v>10.54</v>
      </c>
      <c r="J86" s="8">
        <v>19</v>
      </c>
      <c r="K86" s="17">
        <v>22</v>
      </c>
      <c r="L86" s="17">
        <v>23</v>
      </c>
      <c r="M86" s="57">
        <v>17</v>
      </c>
      <c r="N86" s="57">
        <v>22</v>
      </c>
    </row>
    <row r="87" spans="1:14" ht="15">
      <c r="A87" s="9" t="s">
        <v>8</v>
      </c>
      <c r="B87" s="10" t="s">
        <v>14</v>
      </c>
      <c r="C87" s="11">
        <f>11.68+29.44+31.34</f>
        <v>72.46000000000001</v>
      </c>
      <c r="D87" s="11">
        <f>23.25+62.7+58.6</f>
        <v>144.55</v>
      </c>
      <c r="E87" s="11">
        <f>8.43+7.24+10.8</f>
        <v>26.47</v>
      </c>
      <c r="F87" s="11">
        <v>107.18207823971434</v>
      </c>
      <c r="G87" s="8">
        <v>0</v>
      </c>
      <c r="H87" s="8">
        <v>0</v>
      </c>
      <c r="I87" s="8">
        <v>0</v>
      </c>
      <c r="J87" s="8">
        <v>0</v>
      </c>
      <c r="K87" s="17">
        <v>0</v>
      </c>
      <c r="L87" s="17">
        <v>0</v>
      </c>
      <c r="M87" s="17">
        <v>0</v>
      </c>
      <c r="N87" s="8">
        <v>0</v>
      </c>
    </row>
    <row r="88" spans="1:14" ht="15">
      <c r="A88" s="9" t="s">
        <v>154</v>
      </c>
      <c r="B88" s="10" t="s">
        <v>14</v>
      </c>
      <c r="C88" s="11"/>
      <c r="D88" s="11"/>
      <c r="E88" s="11"/>
      <c r="F88" s="11"/>
      <c r="G88" s="8"/>
      <c r="H88" s="11"/>
      <c r="I88" s="16"/>
      <c r="J88" s="8"/>
      <c r="K88" s="17"/>
      <c r="L88" s="17">
        <v>19</v>
      </c>
      <c r="M88" s="57">
        <v>25</v>
      </c>
      <c r="N88" s="57">
        <v>23</v>
      </c>
    </row>
    <row r="89" spans="1:14" ht="15">
      <c r="A89" s="9" t="s">
        <v>70</v>
      </c>
      <c r="B89" s="10" t="s">
        <v>14</v>
      </c>
      <c r="C89" s="11">
        <v>55.46</v>
      </c>
      <c r="D89" s="11">
        <v>39.58</v>
      </c>
      <c r="E89" s="11">
        <v>40.02</v>
      </c>
      <c r="F89" s="11">
        <v>30.94</v>
      </c>
      <c r="G89" s="8">
        <v>29.6</v>
      </c>
      <c r="H89" s="11">
        <v>30.94</v>
      </c>
      <c r="I89" s="16">
        <v>28.6</v>
      </c>
      <c r="J89" s="8">
        <v>72</v>
      </c>
      <c r="K89" s="17">
        <v>62</v>
      </c>
      <c r="L89" s="17">
        <v>59</v>
      </c>
      <c r="M89" s="57">
        <v>54</v>
      </c>
      <c r="N89" s="57">
        <v>80</v>
      </c>
    </row>
    <row r="90" spans="1:14" ht="15">
      <c r="A90" s="9" t="s">
        <v>110</v>
      </c>
      <c r="B90" s="10" t="s">
        <v>14</v>
      </c>
      <c r="C90" s="11"/>
      <c r="D90" s="11"/>
      <c r="E90" s="11"/>
      <c r="F90" s="11"/>
      <c r="G90" s="8"/>
      <c r="H90" s="11"/>
      <c r="I90" s="8">
        <v>31</v>
      </c>
      <c r="J90" s="8">
        <v>11</v>
      </c>
      <c r="K90" s="17">
        <v>29</v>
      </c>
      <c r="L90" s="17">
        <v>11</v>
      </c>
      <c r="M90" s="57">
        <v>29</v>
      </c>
      <c r="N90" s="57">
        <v>7</v>
      </c>
    </row>
    <row r="91" spans="1:14" ht="15">
      <c r="A91" s="9" t="s">
        <v>30</v>
      </c>
      <c r="B91" s="10" t="s">
        <v>14</v>
      </c>
      <c r="C91" s="11">
        <v>0</v>
      </c>
      <c r="D91" s="11">
        <v>0</v>
      </c>
      <c r="E91" s="11"/>
      <c r="F91" s="11">
        <v>0</v>
      </c>
      <c r="G91" s="8">
        <v>0</v>
      </c>
      <c r="H91" s="11">
        <v>1249.56</v>
      </c>
      <c r="I91" s="16">
        <v>0</v>
      </c>
      <c r="J91" s="8">
        <v>0</v>
      </c>
      <c r="K91" s="17">
        <v>0</v>
      </c>
      <c r="L91" s="17">
        <v>0</v>
      </c>
      <c r="M91" s="17">
        <v>0</v>
      </c>
      <c r="N91" s="17">
        <v>0</v>
      </c>
    </row>
    <row r="92" spans="1:14" ht="15">
      <c r="A92" s="9" t="s">
        <v>10</v>
      </c>
      <c r="B92" s="10" t="s">
        <v>14</v>
      </c>
      <c r="C92" s="11">
        <v>401.7</v>
      </c>
      <c r="D92" s="11">
        <v>582.9</v>
      </c>
      <c r="E92" s="11">
        <v>314.7</v>
      </c>
      <c r="F92" s="11">
        <v>382.2</v>
      </c>
      <c r="G92" s="8">
        <v>386.7</v>
      </c>
      <c r="H92" s="11">
        <v>526.5</v>
      </c>
      <c r="I92" s="16">
        <v>515</v>
      </c>
      <c r="J92" s="8">
        <v>464</v>
      </c>
      <c r="K92" s="17">
        <v>431</v>
      </c>
      <c r="L92" s="17">
        <v>577</v>
      </c>
      <c r="M92" s="57">
        <v>323</v>
      </c>
      <c r="N92" s="57">
        <v>474</v>
      </c>
    </row>
    <row r="93" spans="1:14" ht="18.75" customHeight="1">
      <c r="A93" s="9" t="s">
        <v>28</v>
      </c>
      <c r="B93" s="10" t="s">
        <v>14</v>
      </c>
      <c r="C93" s="11">
        <v>21.84</v>
      </c>
      <c r="D93" s="11">
        <v>9</v>
      </c>
      <c r="E93" s="11">
        <v>14.01</v>
      </c>
      <c r="F93" s="11">
        <v>6.72</v>
      </c>
      <c r="G93" s="8">
        <v>9.18</v>
      </c>
      <c r="H93" s="8">
        <v>9.18</v>
      </c>
      <c r="I93" s="16">
        <v>6.18</v>
      </c>
      <c r="J93" s="8">
        <v>21</v>
      </c>
      <c r="K93" s="17">
        <v>15</v>
      </c>
      <c r="L93" s="17">
        <v>16</v>
      </c>
      <c r="M93" s="57">
        <v>12</v>
      </c>
      <c r="N93" s="57">
        <v>11</v>
      </c>
    </row>
    <row r="94" spans="1:14" ht="18.75" customHeight="1">
      <c r="A94" s="9" t="s">
        <v>40</v>
      </c>
      <c r="B94" s="10" t="s">
        <v>14</v>
      </c>
      <c r="C94" s="11">
        <v>7.61</v>
      </c>
      <c r="D94" s="11">
        <v>5.05</v>
      </c>
      <c r="E94" s="11">
        <v>7.96</v>
      </c>
      <c r="F94" s="11">
        <v>4.22</v>
      </c>
      <c r="G94" s="8">
        <v>4.65</v>
      </c>
      <c r="H94" s="8">
        <v>9.28</v>
      </c>
      <c r="I94" s="16">
        <v>3.6500000000000004</v>
      </c>
      <c r="J94" s="8">
        <v>22</v>
      </c>
      <c r="K94" s="17">
        <v>19</v>
      </c>
      <c r="L94" s="17">
        <v>57</v>
      </c>
      <c r="M94" s="57">
        <v>11</v>
      </c>
      <c r="N94" s="57">
        <v>9</v>
      </c>
    </row>
    <row r="95" spans="1:14" ht="18.75" customHeight="1">
      <c r="A95" s="9" t="s">
        <v>48</v>
      </c>
      <c r="B95" s="10" t="s">
        <v>14</v>
      </c>
      <c r="C95" s="11">
        <v>16.19</v>
      </c>
      <c r="D95" s="11">
        <v>22.78</v>
      </c>
      <c r="E95" s="11">
        <v>8.19</v>
      </c>
      <c r="F95" s="11">
        <v>17.97</v>
      </c>
      <c r="G95" s="8">
        <v>14.38</v>
      </c>
      <c r="H95" s="8">
        <v>3</v>
      </c>
      <c r="I95" s="16">
        <v>9.38</v>
      </c>
      <c r="J95" s="8">
        <v>51</v>
      </c>
      <c r="K95" s="17">
        <v>16</v>
      </c>
      <c r="L95" s="17">
        <v>46</v>
      </c>
      <c r="M95" s="57">
        <v>19</v>
      </c>
      <c r="N95" s="57">
        <v>34</v>
      </c>
    </row>
    <row r="96" spans="1:14" ht="18.75" customHeight="1">
      <c r="A96" s="9" t="s">
        <v>101</v>
      </c>
      <c r="B96" s="10" t="s">
        <v>14</v>
      </c>
      <c r="C96" s="11"/>
      <c r="D96" s="11"/>
      <c r="E96" s="11"/>
      <c r="F96" s="11"/>
      <c r="G96" s="8">
        <v>8.3</v>
      </c>
      <c r="H96" s="8">
        <v>10.8</v>
      </c>
      <c r="I96" s="8">
        <v>7.300000000000001</v>
      </c>
      <c r="J96" s="8">
        <v>9</v>
      </c>
      <c r="K96" s="17">
        <v>3</v>
      </c>
      <c r="L96" s="17">
        <v>12</v>
      </c>
      <c r="M96" s="57">
        <v>3</v>
      </c>
      <c r="N96" s="57">
        <v>7</v>
      </c>
    </row>
    <row r="97" spans="1:14" ht="18.75" customHeight="1">
      <c r="A97" s="9" t="s">
        <v>34</v>
      </c>
      <c r="B97" s="10" t="s">
        <v>14</v>
      </c>
      <c r="C97" s="11">
        <v>50.58</v>
      </c>
      <c r="D97" s="11">
        <v>113.31</v>
      </c>
      <c r="E97" s="11">
        <v>29.85</v>
      </c>
      <c r="F97" s="11">
        <v>75.24</v>
      </c>
      <c r="G97" s="8">
        <v>81.18</v>
      </c>
      <c r="H97" s="8">
        <v>30.96</v>
      </c>
      <c r="I97" s="16">
        <v>80.18</v>
      </c>
      <c r="J97" s="8">
        <v>144</v>
      </c>
      <c r="K97" s="17">
        <v>57</v>
      </c>
      <c r="L97" s="17">
        <v>147</v>
      </c>
      <c r="M97" s="57">
        <v>59</v>
      </c>
      <c r="N97" s="57">
        <v>98</v>
      </c>
    </row>
    <row r="98" spans="1:14" ht="15">
      <c r="A98" s="9" t="s">
        <v>12</v>
      </c>
      <c r="B98" s="10" t="s">
        <v>14</v>
      </c>
      <c r="C98" s="11">
        <v>20.52</v>
      </c>
      <c r="D98" s="11">
        <v>65.66</v>
      </c>
      <c r="E98" s="11">
        <v>22.14</v>
      </c>
      <c r="F98" s="11">
        <v>47.52</v>
      </c>
      <c r="G98" s="8">
        <v>17.6</v>
      </c>
      <c r="H98" s="8">
        <v>9.18</v>
      </c>
      <c r="I98" s="16">
        <v>16.6</v>
      </c>
      <c r="J98" s="8">
        <v>62</v>
      </c>
      <c r="K98" s="17">
        <v>40</v>
      </c>
      <c r="L98" s="17">
        <v>64</v>
      </c>
      <c r="M98" s="57">
        <v>32</v>
      </c>
      <c r="N98" s="57">
        <v>76</v>
      </c>
    </row>
    <row r="99" spans="1:14" ht="15">
      <c r="A99" s="9" t="s">
        <v>98</v>
      </c>
      <c r="B99" s="10" t="s">
        <v>94</v>
      </c>
      <c r="C99" s="11"/>
      <c r="D99" s="11"/>
      <c r="E99" s="11"/>
      <c r="F99" s="11"/>
      <c r="G99" s="8">
        <v>14.2</v>
      </c>
      <c r="H99" s="8">
        <v>16.72</v>
      </c>
      <c r="I99" s="8">
        <v>24</v>
      </c>
      <c r="J99" s="8">
        <v>21</v>
      </c>
      <c r="K99" s="17">
        <v>12</v>
      </c>
      <c r="L99" s="17">
        <v>17</v>
      </c>
      <c r="M99" s="57">
        <v>20</v>
      </c>
      <c r="N99" s="57">
        <v>11</v>
      </c>
    </row>
    <row r="100" spans="1:14" ht="15">
      <c r="A100" s="9" t="s">
        <v>26</v>
      </c>
      <c r="B100" s="10" t="s">
        <v>14</v>
      </c>
      <c r="C100" s="11">
        <v>14.82</v>
      </c>
      <c r="D100" s="11">
        <v>30.36</v>
      </c>
      <c r="E100" s="11">
        <v>12.96</v>
      </c>
      <c r="F100" s="11">
        <v>33.48043265505312</v>
      </c>
      <c r="G100" s="8">
        <v>15.3</v>
      </c>
      <c r="H100" s="11">
        <v>33.48043265505312</v>
      </c>
      <c r="I100" s="16">
        <v>13.3</v>
      </c>
      <c r="J100" s="8">
        <v>15</v>
      </c>
      <c r="K100" s="17">
        <v>14</v>
      </c>
      <c r="L100" s="17">
        <v>14</v>
      </c>
      <c r="M100" s="57">
        <v>5</v>
      </c>
      <c r="N100" s="57">
        <v>9</v>
      </c>
    </row>
    <row r="101" spans="1:14" ht="15">
      <c r="A101" s="9" t="s">
        <v>4</v>
      </c>
      <c r="B101" s="10" t="s">
        <v>14</v>
      </c>
      <c r="C101" s="11">
        <v>26.88</v>
      </c>
      <c r="D101" s="11">
        <v>62.16</v>
      </c>
      <c r="E101" s="11">
        <v>11.79</v>
      </c>
      <c r="F101" s="11">
        <v>40.38</v>
      </c>
      <c r="G101" s="8">
        <v>29.73</v>
      </c>
      <c r="H101" s="11">
        <v>40.38</v>
      </c>
      <c r="I101" s="16">
        <v>27</v>
      </c>
      <c r="J101" s="8">
        <v>71</v>
      </c>
      <c r="K101" s="17">
        <v>33</v>
      </c>
      <c r="L101" s="17">
        <v>74</v>
      </c>
      <c r="M101" s="57">
        <v>21</v>
      </c>
      <c r="N101" s="57">
        <v>45</v>
      </c>
    </row>
    <row r="102" spans="1:14" ht="15">
      <c r="A102" s="9" t="s">
        <v>42</v>
      </c>
      <c r="B102" s="10" t="s">
        <v>14</v>
      </c>
      <c r="C102" s="11">
        <v>11</v>
      </c>
      <c r="D102" s="11">
        <v>1.04</v>
      </c>
      <c r="E102" s="11">
        <v>8.94</v>
      </c>
      <c r="F102" s="11">
        <v>15.68</v>
      </c>
      <c r="G102" s="8">
        <v>10</v>
      </c>
      <c r="H102" s="11">
        <v>18.36</v>
      </c>
      <c r="I102" s="16">
        <v>8</v>
      </c>
      <c r="J102" s="8">
        <v>15</v>
      </c>
      <c r="K102" s="17">
        <v>17</v>
      </c>
      <c r="L102" s="17">
        <v>15</v>
      </c>
      <c r="M102" s="57">
        <v>16</v>
      </c>
      <c r="N102" s="57">
        <v>8</v>
      </c>
    </row>
    <row r="103" spans="1:14" ht="15">
      <c r="A103" s="9" t="s">
        <v>7</v>
      </c>
      <c r="B103" s="10" t="s">
        <v>14</v>
      </c>
      <c r="C103" s="11">
        <v>76</v>
      </c>
      <c r="D103" s="11">
        <v>220.8</v>
      </c>
      <c r="E103" s="11">
        <v>60.4</v>
      </c>
      <c r="F103" s="11">
        <v>171.2</v>
      </c>
      <c r="G103" s="8">
        <v>80.2</v>
      </c>
      <c r="H103" s="11">
        <v>293</v>
      </c>
      <c r="I103" s="16">
        <v>75.2</v>
      </c>
      <c r="J103" s="8">
        <v>267</v>
      </c>
      <c r="K103" s="17">
        <v>131</v>
      </c>
      <c r="L103" s="17">
        <v>330</v>
      </c>
      <c r="M103" s="57">
        <v>122</v>
      </c>
      <c r="N103" s="57">
        <v>243</v>
      </c>
    </row>
    <row r="104" spans="1:14" ht="15">
      <c r="A104" s="9" t="s">
        <v>68</v>
      </c>
      <c r="B104" s="10" t="s">
        <v>14</v>
      </c>
      <c r="C104" s="11">
        <v>36.68</v>
      </c>
      <c r="D104" s="11">
        <v>17.58</v>
      </c>
      <c r="E104" s="11">
        <v>19.92</v>
      </c>
      <c r="F104" s="11">
        <v>71.03999999999999</v>
      </c>
      <c r="G104" s="8">
        <v>34.6</v>
      </c>
      <c r="H104" s="8">
        <v>70</v>
      </c>
      <c r="I104" s="8">
        <v>27</v>
      </c>
      <c r="J104" s="8">
        <v>59</v>
      </c>
      <c r="K104" s="17">
        <v>21</v>
      </c>
      <c r="L104" s="17">
        <v>65</v>
      </c>
      <c r="M104" s="57">
        <v>23</v>
      </c>
      <c r="N104" s="57">
        <v>49</v>
      </c>
    </row>
    <row r="105" spans="1:14" ht="15">
      <c r="A105" s="9" t="s">
        <v>163</v>
      </c>
      <c r="B105" s="10" t="s">
        <v>14</v>
      </c>
      <c r="C105" s="11">
        <v>2.88</v>
      </c>
      <c r="D105" s="11">
        <v>4.05</v>
      </c>
      <c r="E105" s="11">
        <v>0.46</v>
      </c>
      <c r="F105" s="11">
        <v>5.721</v>
      </c>
      <c r="G105" s="8">
        <v>2.1</v>
      </c>
      <c r="H105" s="11">
        <v>5.721</v>
      </c>
      <c r="I105" s="16">
        <v>5.1</v>
      </c>
      <c r="J105" s="8">
        <v>12</v>
      </c>
      <c r="K105" s="17">
        <v>7</v>
      </c>
      <c r="L105" s="17">
        <v>11</v>
      </c>
      <c r="M105" s="57">
        <v>11</v>
      </c>
      <c r="N105" s="57">
        <v>11</v>
      </c>
    </row>
    <row r="106" spans="1:14" ht="15">
      <c r="A106" s="9" t="s">
        <v>20</v>
      </c>
      <c r="B106" s="10" t="s">
        <v>14</v>
      </c>
      <c r="C106" s="11">
        <v>19.56</v>
      </c>
      <c r="D106" s="11">
        <v>11.85</v>
      </c>
      <c r="E106" s="11">
        <v>13.74</v>
      </c>
      <c r="F106" s="11">
        <v>9.195</v>
      </c>
      <c r="G106" s="8">
        <v>17.4</v>
      </c>
      <c r="H106" s="8">
        <v>20</v>
      </c>
      <c r="I106" s="16">
        <v>13.399999999999999</v>
      </c>
      <c r="J106" s="8">
        <v>22</v>
      </c>
      <c r="K106" s="17">
        <v>26</v>
      </c>
      <c r="L106" s="17">
        <v>45</v>
      </c>
      <c r="M106" s="57">
        <v>24</v>
      </c>
      <c r="N106" s="57">
        <v>36</v>
      </c>
    </row>
    <row r="107" spans="1:14" ht="15">
      <c r="A107" s="9" t="s">
        <v>69</v>
      </c>
      <c r="B107" s="10" t="s">
        <v>14</v>
      </c>
      <c r="C107" s="11">
        <v>29.46</v>
      </c>
      <c r="D107" s="11">
        <v>17.4</v>
      </c>
      <c r="E107" s="11">
        <v>19.84</v>
      </c>
      <c r="F107" s="11">
        <v>31.28</v>
      </c>
      <c r="G107" s="8">
        <v>20.1</v>
      </c>
      <c r="H107" s="8">
        <v>20</v>
      </c>
      <c r="I107" s="8" t="s">
        <v>31</v>
      </c>
      <c r="J107" s="8" t="s">
        <v>31</v>
      </c>
      <c r="K107" s="17" t="s">
        <v>31</v>
      </c>
      <c r="L107" s="17" t="s">
        <v>31</v>
      </c>
      <c r="M107" s="17" t="s">
        <v>31</v>
      </c>
      <c r="N107" s="17" t="s">
        <v>31</v>
      </c>
    </row>
    <row r="108" spans="1:14" ht="15">
      <c r="A108" s="9" t="s">
        <v>27</v>
      </c>
      <c r="B108" s="10" t="s">
        <v>14</v>
      </c>
      <c r="C108" s="11">
        <v>25.32</v>
      </c>
      <c r="D108" s="11">
        <v>87.81</v>
      </c>
      <c r="E108" s="11">
        <v>22.29</v>
      </c>
      <c r="F108" s="11">
        <v>69.03</v>
      </c>
      <c r="G108" s="8">
        <v>65.64</v>
      </c>
      <c r="H108" s="8">
        <v>69.03</v>
      </c>
      <c r="I108" s="8">
        <v>0</v>
      </c>
      <c r="J108" s="8">
        <v>0</v>
      </c>
      <c r="K108" s="17">
        <v>59</v>
      </c>
      <c r="L108" s="17">
        <v>72</v>
      </c>
      <c r="M108" s="57">
        <v>12</v>
      </c>
      <c r="N108" s="57">
        <v>56</v>
      </c>
    </row>
    <row r="109" spans="1:14" ht="15">
      <c r="A109" s="9" t="s">
        <v>88</v>
      </c>
      <c r="B109" s="10" t="s">
        <v>14</v>
      </c>
      <c r="C109" s="11"/>
      <c r="D109" s="11"/>
      <c r="E109" s="11"/>
      <c r="F109" s="11">
        <v>106.99</v>
      </c>
      <c r="G109" s="8"/>
      <c r="H109" s="8">
        <v>107</v>
      </c>
      <c r="I109" s="8">
        <v>13</v>
      </c>
      <c r="J109" s="8">
        <v>19</v>
      </c>
      <c r="K109" s="17">
        <v>14</v>
      </c>
      <c r="L109" s="17">
        <v>21</v>
      </c>
      <c r="M109" s="57">
        <v>9</v>
      </c>
      <c r="N109" s="57">
        <v>13</v>
      </c>
    </row>
    <row r="110" spans="1:14" ht="15">
      <c r="A110" s="9" t="s">
        <v>37</v>
      </c>
      <c r="B110" s="10" t="s">
        <v>14</v>
      </c>
      <c r="C110" s="11">
        <v>10.72</v>
      </c>
      <c r="D110" s="11">
        <v>18.32</v>
      </c>
      <c r="E110" s="11">
        <v>52.92</v>
      </c>
      <c r="F110" s="11">
        <v>45.36</v>
      </c>
      <c r="G110" s="8">
        <v>15.76</v>
      </c>
      <c r="H110" s="8">
        <v>61.12</v>
      </c>
      <c r="I110" s="16">
        <v>13.76</v>
      </c>
      <c r="J110" s="8">
        <v>84</v>
      </c>
      <c r="K110" s="17">
        <v>57</v>
      </c>
      <c r="L110" s="17">
        <v>0</v>
      </c>
      <c r="M110" s="57">
        <v>34</v>
      </c>
      <c r="N110" s="57">
        <v>53</v>
      </c>
    </row>
    <row r="111" spans="1:14" ht="15">
      <c r="A111" s="9" t="s">
        <v>89</v>
      </c>
      <c r="B111" s="10" t="s">
        <v>14</v>
      </c>
      <c r="C111" s="11">
        <v>113</v>
      </c>
      <c r="D111" s="11">
        <v>70.28</v>
      </c>
      <c r="E111" s="11">
        <v>97.96</v>
      </c>
      <c r="F111" s="11">
        <v>105.04</v>
      </c>
      <c r="G111" s="8">
        <v>75.44</v>
      </c>
      <c r="H111" s="8">
        <v>37.92</v>
      </c>
      <c r="I111" s="16">
        <v>70.44</v>
      </c>
      <c r="J111" s="8">
        <v>13</v>
      </c>
      <c r="K111" s="17">
        <v>25</v>
      </c>
      <c r="L111" s="17">
        <v>32</v>
      </c>
      <c r="M111" s="57">
        <v>35</v>
      </c>
      <c r="N111" s="57">
        <v>23</v>
      </c>
    </row>
    <row r="112" spans="1:14" ht="15">
      <c r="A112" s="9" t="s">
        <v>90</v>
      </c>
      <c r="B112" s="10" t="s">
        <v>14</v>
      </c>
      <c r="C112" s="11"/>
      <c r="D112" s="11"/>
      <c r="E112" s="11"/>
      <c r="F112" s="11">
        <v>35</v>
      </c>
      <c r="G112" s="8">
        <v>0</v>
      </c>
      <c r="H112" s="8">
        <v>57.36</v>
      </c>
      <c r="I112" s="16">
        <v>5</v>
      </c>
      <c r="J112" s="8">
        <v>62</v>
      </c>
      <c r="K112" s="17">
        <v>32</v>
      </c>
      <c r="L112" s="17">
        <v>64</v>
      </c>
      <c r="M112" s="57">
        <v>25</v>
      </c>
      <c r="N112" s="57">
        <v>59</v>
      </c>
    </row>
    <row r="113" spans="1:14" ht="15">
      <c r="A113" s="9" t="s">
        <v>44</v>
      </c>
      <c r="B113" s="10" t="s">
        <v>14</v>
      </c>
      <c r="C113" s="11">
        <v>0</v>
      </c>
      <c r="D113" s="11">
        <v>0</v>
      </c>
      <c r="E113" s="11">
        <v>0</v>
      </c>
      <c r="F113" s="11">
        <v>0</v>
      </c>
      <c r="G113" s="8">
        <v>0</v>
      </c>
      <c r="H113" s="8">
        <v>0</v>
      </c>
      <c r="I113" s="16">
        <v>0</v>
      </c>
      <c r="J113" s="16">
        <v>0</v>
      </c>
      <c r="K113" s="19">
        <v>0</v>
      </c>
      <c r="L113" s="17">
        <v>0</v>
      </c>
      <c r="M113" s="57">
        <v>0</v>
      </c>
      <c r="N113" s="17">
        <v>0</v>
      </c>
    </row>
    <row r="114" spans="1:14" ht="15">
      <c r="A114" s="9" t="s">
        <v>197</v>
      </c>
      <c r="B114" s="10" t="s">
        <v>14</v>
      </c>
      <c r="C114" s="11"/>
      <c r="D114" s="11"/>
      <c r="E114" s="11"/>
      <c r="F114" s="11"/>
      <c r="G114" s="8"/>
      <c r="H114" s="8"/>
      <c r="I114" s="16"/>
      <c r="J114" s="16"/>
      <c r="K114" s="19"/>
      <c r="L114" s="17"/>
      <c r="M114" s="57"/>
      <c r="N114" s="57">
        <v>90</v>
      </c>
    </row>
    <row r="115" spans="1:14" ht="20.25" customHeight="1">
      <c r="A115" s="9" t="s">
        <v>164</v>
      </c>
      <c r="B115" s="10" t="s">
        <v>14</v>
      </c>
      <c r="C115" s="11">
        <v>4.52</v>
      </c>
      <c r="D115" s="11">
        <v>5.54</v>
      </c>
      <c r="E115" s="11">
        <v>4.68</v>
      </c>
      <c r="F115" s="11">
        <v>4.74</v>
      </c>
      <c r="G115" s="8">
        <v>4.16</v>
      </c>
      <c r="H115" s="8">
        <v>4.74</v>
      </c>
      <c r="I115" s="16">
        <v>1.1600000000000001</v>
      </c>
      <c r="J115" s="8">
        <v>6</v>
      </c>
      <c r="K115" s="17">
        <v>5</v>
      </c>
      <c r="L115" s="17">
        <v>8</v>
      </c>
      <c r="M115" s="57">
        <v>5</v>
      </c>
      <c r="N115" s="57">
        <v>11</v>
      </c>
    </row>
    <row r="116" spans="1:14" ht="20.25" customHeight="1">
      <c r="A116" s="9" t="s">
        <v>198</v>
      </c>
      <c r="B116" s="10" t="s">
        <v>14</v>
      </c>
      <c r="C116" s="11"/>
      <c r="D116" s="11"/>
      <c r="E116" s="11"/>
      <c r="F116" s="11"/>
      <c r="G116" s="8"/>
      <c r="H116" s="8"/>
      <c r="I116" s="16"/>
      <c r="J116" s="8"/>
      <c r="K116" s="17"/>
      <c r="L116" s="17"/>
      <c r="M116" s="57"/>
      <c r="N116" s="57">
        <v>168</v>
      </c>
    </row>
    <row r="117" spans="1:14" ht="15">
      <c r="A117" s="9" t="s">
        <v>165</v>
      </c>
      <c r="B117" s="10" t="s">
        <v>14</v>
      </c>
      <c r="C117" s="11">
        <v>15.8</v>
      </c>
      <c r="D117" s="11">
        <v>19.84</v>
      </c>
      <c r="E117" s="11">
        <v>11.88</v>
      </c>
      <c r="F117" s="11">
        <v>22.2</v>
      </c>
      <c r="G117" s="8">
        <v>15.08</v>
      </c>
      <c r="H117" s="8">
        <v>22.2</v>
      </c>
      <c r="I117" s="16">
        <v>12.08</v>
      </c>
      <c r="J117" s="8">
        <v>31</v>
      </c>
      <c r="K117" s="17">
        <v>23</v>
      </c>
      <c r="L117" s="17">
        <v>29</v>
      </c>
      <c r="M117" s="57">
        <v>19</v>
      </c>
      <c r="N117" s="57">
        <v>25</v>
      </c>
    </row>
    <row r="118" spans="1:14" ht="15">
      <c r="A118" s="9" t="s">
        <v>166</v>
      </c>
      <c r="B118" s="10" t="s">
        <v>14</v>
      </c>
      <c r="C118" s="11">
        <v>3.28</v>
      </c>
      <c r="D118" s="11">
        <v>8.36</v>
      </c>
      <c r="E118" s="11">
        <v>3.91</v>
      </c>
      <c r="F118" s="11">
        <v>10.49</v>
      </c>
      <c r="G118" s="8">
        <v>8.66</v>
      </c>
      <c r="H118" s="8">
        <v>10.49</v>
      </c>
      <c r="I118" s="16">
        <v>4.66</v>
      </c>
      <c r="J118" s="8">
        <v>13</v>
      </c>
      <c r="K118" s="17">
        <v>9</v>
      </c>
      <c r="L118" s="17">
        <v>14</v>
      </c>
      <c r="M118" s="57">
        <v>9</v>
      </c>
      <c r="N118" s="57">
        <v>7</v>
      </c>
    </row>
    <row r="119" spans="1:14" ht="15">
      <c r="A119" s="9" t="s">
        <v>16</v>
      </c>
      <c r="B119" s="10" t="s">
        <v>14</v>
      </c>
      <c r="C119" s="11">
        <v>1.97</v>
      </c>
      <c r="D119" s="11">
        <v>10.27</v>
      </c>
      <c r="E119" s="11">
        <v>9.35</v>
      </c>
      <c r="F119" s="11">
        <v>13.32</v>
      </c>
      <c r="G119" s="8">
        <v>11.16</v>
      </c>
      <c r="H119" s="11">
        <v>29.955</v>
      </c>
      <c r="I119" s="16">
        <v>10.16</v>
      </c>
      <c r="J119" s="8">
        <v>52</v>
      </c>
      <c r="K119" s="17">
        <v>4</v>
      </c>
      <c r="L119" s="17">
        <v>48</v>
      </c>
      <c r="M119" s="57">
        <v>18</v>
      </c>
      <c r="N119" s="57">
        <v>31</v>
      </c>
    </row>
    <row r="120" spans="1:14" ht="15">
      <c r="A120" s="9" t="s">
        <v>158</v>
      </c>
      <c r="B120" s="10" t="s">
        <v>14</v>
      </c>
      <c r="C120" s="11"/>
      <c r="D120" s="11"/>
      <c r="E120" s="11"/>
      <c r="F120" s="11"/>
      <c r="G120" s="8"/>
      <c r="H120" s="11"/>
      <c r="I120" s="16"/>
      <c r="J120" s="8"/>
      <c r="K120" s="17"/>
      <c r="L120" s="17">
        <v>28</v>
      </c>
      <c r="M120" s="57">
        <v>12</v>
      </c>
      <c r="N120" s="57">
        <v>8</v>
      </c>
    </row>
    <row r="121" spans="1:14" ht="15">
      <c r="A121" s="9" t="s">
        <v>189</v>
      </c>
      <c r="B121" s="10" t="s">
        <v>14</v>
      </c>
      <c r="C121" s="11"/>
      <c r="D121" s="11"/>
      <c r="E121" s="11"/>
      <c r="F121" s="11"/>
      <c r="G121" s="8"/>
      <c r="H121" s="11"/>
      <c r="I121" s="16"/>
      <c r="J121" s="8"/>
      <c r="K121" s="17"/>
      <c r="L121" s="17"/>
      <c r="M121" s="57">
        <v>5</v>
      </c>
      <c r="N121" s="57">
        <v>11</v>
      </c>
    </row>
    <row r="122" spans="1:14" ht="22.5" customHeight="1">
      <c r="A122" s="9" t="s">
        <v>100</v>
      </c>
      <c r="B122" s="10" t="s">
        <v>14</v>
      </c>
      <c r="C122" s="11"/>
      <c r="D122" s="11"/>
      <c r="E122" s="11"/>
      <c r="F122" s="11"/>
      <c r="G122" s="8">
        <v>143.6</v>
      </c>
      <c r="H122" s="11">
        <v>150.6</v>
      </c>
      <c r="I122" s="8">
        <v>12</v>
      </c>
      <c r="J122" s="8">
        <v>22</v>
      </c>
      <c r="K122" s="17">
        <v>17</v>
      </c>
      <c r="L122" s="17">
        <v>26</v>
      </c>
      <c r="M122" s="57">
        <v>8</v>
      </c>
      <c r="N122" s="57">
        <v>23</v>
      </c>
    </row>
    <row r="123" spans="1:14" ht="21.75" customHeight="1">
      <c r="A123" s="9" t="s">
        <v>111</v>
      </c>
      <c r="B123" s="10" t="s">
        <v>14</v>
      </c>
      <c r="C123" s="11"/>
      <c r="D123" s="11"/>
      <c r="E123" s="11"/>
      <c r="F123" s="11"/>
      <c r="G123" s="8"/>
      <c r="H123" s="11"/>
      <c r="I123" s="8">
        <v>4</v>
      </c>
      <c r="J123" s="8">
        <v>9</v>
      </c>
      <c r="K123" s="17">
        <v>4</v>
      </c>
      <c r="L123" s="17">
        <v>9</v>
      </c>
      <c r="M123" s="57">
        <v>9</v>
      </c>
      <c r="N123" s="57">
        <v>3</v>
      </c>
    </row>
    <row r="124" spans="1:14" ht="18.75" customHeight="1">
      <c r="A124" s="9" t="s">
        <v>199</v>
      </c>
      <c r="B124" s="10" t="s">
        <v>14</v>
      </c>
      <c r="C124" s="11"/>
      <c r="D124" s="11"/>
      <c r="E124" s="11"/>
      <c r="F124" s="11"/>
      <c r="G124" s="8">
        <v>14.8</v>
      </c>
      <c r="H124" s="11">
        <v>16.22</v>
      </c>
      <c r="I124" s="8">
        <v>10</v>
      </c>
      <c r="J124" s="8">
        <v>14</v>
      </c>
      <c r="K124" s="17">
        <v>6</v>
      </c>
      <c r="L124" s="17">
        <v>32</v>
      </c>
      <c r="M124" s="57">
        <v>10</v>
      </c>
      <c r="N124" s="57">
        <v>2</v>
      </c>
    </row>
    <row r="125" spans="1:14" ht="18.75" customHeight="1">
      <c r="A125" s="9" t="s">
        <v>187</v>
      </c>
      <c r="B125" s="10" t="s">
        <v>94</v>
      </c>
      <c r="C125" s="11"/>
      <c r="D125" s="11"/>
      <c r="E125" s="11"/>
      <c r="F125" s="11"/>
      <c r="G125" s="8"/>
      <c r="H125" s="11"/>
      <c r="I125" s="8"/>
      <c r="J125" s="8"/>
      <c r="K125" s="17"/>
      <c r="L125" s="17">
        <v>10</v>
      </c>
      <c r="M125" s="57">
        <v>11</v>
      </c>
      <c r="N125" s="58">
        <v>0</v>
      </c>
    </row>
    <row r="126" spans="1:14" ht="15">
      <c r="A126" s="9" t="s">
        <v>151</v>
      </c>
      <c r="B126" s="10" t="s">
        <v>14</v>
      </c>
      <c r="C126" s="11"/>
      <c r="D126" s="11"/>
      <c r="E126" s="11"/>
      <c r="F126" s="11"/>
      <c r="G126" s="8"/>
      <c r="H126" s="11"/>
      <c r="I126" s="8"/>
      <c r="J126" s="8"/>
      <c r="K126" s="17"/>
      <c r="L126" s="17">
        <v>22</v>
      </c>
      <c r="M126" s="57">
        <v>17</v>
      </c>
      <c r="N126" s="57">
        <v>17</v>
      </c>
    </row>
    <row r="127" spans="1:14" ht="15">
      <c r="A127" s="9" t="s">
        <v>185</v>
      </c>
      <c r="B127" s="10" t="s">
        <v>14</v>
      </c>
      <c r="C127" s="11"/>
      <c r="D127" s="11"/>
      <c r="E127" s="11"/>
      <c r="F127" s="11"/>
      <c r="G127" s="8"/>
      <c r="H127" s="11"/>
      <c r="I127" s="8"/>
      <c r="J127" s="8"/>
      <c r="K127" s="17"/>
      <c r="L127" s="17"/>
      <c r="M127" s="57">
        <v>5</v>
      </c>
      <c r="N127" s="57">
        <v>3</v>
      </c>
    </row>
    <row r="128" spans="1:14" s="2" customFormat="1" ht="24.75" customHeight="1">
      <c r="A128" s="20" t="s">
        <v>5</v>
      </c>
      <c r="B128" s="10" t="s">
        <v>14</v>
      </c>
      <c r="C128" s="21">
        <f>SUM(C11:C119)</f>
        <v>6068.87</v>
      </c>
      <c r="D128" s="21">
        <f>SUM(D11:D119)</f>
        <v>9112.030000000002</v>
      </c>
      <c r="E128" s="21">
        <f>SUM(E11:E119)</f>
        <v>5493.660000000001</v>
      </c>
      <c r="F128" s="21">
        <f>SUM(F11:F119)</f>
        <v>8413.004387002551</v>
      </c>
      <c r="G128" s="21">
        <f>SUM(G11:G124)</f>
        <v>8912.730000000001</v>
      </c>
      <c r="H128" s="21">
        <f>SUM(H11:H124)</f>
        <v>10517.726278929518</v>
      </c>
      <c r="I128" s="22">
        <f>SUM(I11:I124)</f>
        <v>7645.880000000002</v>
      </c>
      <c r="J128" s="22">
        <f>SUM(J11:J124)</f>
        <v>9537</v>
      </c>
      <c r="K128" s="23">
        <f>SUM(K11:K124)</f>
        <v>7006</v>
      </c>
      <c r="L128" s="23">
        <f>SUM(L11:L126)</f>
        <v>10450</v>
      </c>
      <c r="M128" s="23">
        <f>SUM(M11:M127)</f>
        <v>8823</v>
      </c>
      <c r="N128" s="23">
        <f>SUM(N11:N127)</f>
        <v>14004</v>
      </c>
    </row>
    <row r="129" spans="1:14" s="2" customFormat="1" ht="30.75" customHeight="1">
      <c r="A129" s="84" t="s">
        <v>104</v>
      </c>
      <c r="B129" s="85"/>
      <c r="C129" s="85"/>
      <c r="D129" s="85"/>
      <c r="E129" s="85"/>
      <c r="F129" s="85"/>
      <c r="G129" s="85"/>
      <c r="H129" s="85"/>
      <c r="I129" s="86"/>
      <c r="J129" s="86"/>
      <c r="K129" s="86"/>
      <c r="L129" s="87"/>
      <c r="M129" s="87"/>
      <c r="N129" s="88"/>
    </row>
    <row r="130" spans="1:14" s="2" customFormat="1" ht="30" customHeight="1">
      <c r="A130" s="9" t="s">
        <v>52</v>
      </c>
      <c r="B130" s="10" t="s">
        <v>14</v>
      </c>
      <c r="C130" s="8">
        <v>1.8</v>
      </c>
      <c r="D130" s="25">
        <v>1.8</v>
      </c>
      <c r="E130" s="8">
        <v>2.1</v>
      </c>
      <c r="F130" s="8">
        <v>0</v>
      </c>
      <c r="G130" s="11">
        <v>2</v>
      </c>
      <c r="H130" s="11">
        <v>0</v>
      </c>
      <c r="I130" s="8">
        <v>0</v>
      </c>
      <c r="J130" s="8">
        <v>0</v>
      </c>
      <c r="K130" s="17">
        <v>0</v>
      </c>
      <c r="L130" s="17">
        <v>0</v>
      </c>
      <c r="M130" s="17">
        <v>0</v>
      </c>
      <c r="N130" s="17">
        <v>0</v>
      </c>
    </row>
    <row r="131" spans="1:14" s="2" customFormat="1" ht="30" customHeight="1">
      <c r="A131" s="9" t="s">
        <v>51</v>
      </c>
      <c r="B131" s="10" t="s">
        <v>14</v>
      </c>
      <c r="C131" s="8">
        <v>37.2</v>
      </c>
      <c r="D131" s="25">
        <v>69</v>
      </c>
      <c r="E131" s="8">
        <v>33</v>
      </c>
      <c r="F131" s="8">
        <v>49</v>
      </c>
      <c r="G131" s="11">
        <v>34</v>
      </c>
      <c r="H131" s="11">
        <v>77</v>
      </c>
      <c r="I131" s="16">
        <v>37</v>
      </c>
      <c r="J131" s="8">
        <v>75</v>
      </c>
      <c r="K131" s="17">
        <v>94</v>
      </c>
      <c r="L131" s="17">
        <v>105</v>
      </c>
      <c r="M131" s="57">
        <v>90</v>
      </c>
      <c r="N131" s="57">
        <v>71</v>
      </c>
    </row>
    <row r="132" spans="1:14" s="2" customFormat="1" ht="30" customHeight="1">
      <c r="A132" s="9" t="s">
        <v>53</v>
      </c>
      <c r="B132" s="10" t="s">
        <v>14</v>
      </c>
      <c r="C132" s="8">
        <v>439.2</v>
      </c>
      <c r="D132" s="25">
        <v>466</v>
      </c>
      <c r="E132" s="8">
        <v>520.4</v>
      </c>
      <c r="F132" s="8">
        <v>438.4</v>
      </c>
      <c r="G132" s="11">
        <v>522.1</v>
      </c>
      <c r="H132" s="11">
        <v>567.6</v>
      </c>
      <c r="I132" s="16">
        <v>574</v>
      </c>
      <c r="J132" s="8">
        <v>540</v>
      </c>
      <c r="K132" s="17">
        <v>202</v>
      </c>
      <c r="L132" s="17">
        <v>376</v>
      </c>
      <c r="M132" s="57">
        <v>53</v>
      </c>
      <c r="N132" s="57">
        <v>554</v>
      </c>
    </row>
    <row r="133" spans="1:14" s="2" customFormat="1" ht="30" customHeight="1">
      <c r="A133" s="9" t="s">
        <v>54</v>
      </c>
      <c r="B133" s="10" t="s">
        <v>14</v>
      </c>
      <c r="C133" s="8">
        <v>18.72</v>
      </c>
      <c r="D133" s="25">
        <v>456.24</v>
      </c>
      <c r="E133" s="8">
        <v>0</v>
      </c>
      <c r="F133" s="8">
        <v>42.24</v>
      </c>
      <c r="G133" s="11">
        <v>0</v>
      </c>
      <c r="H133" s="11">
        <v>0</v>
      </c>
      <c r="I133" s="16">
        <v>0</v>
      </c>
      <c r="J133" s="8">
        <v>96</v>
      </c>
      <c r="K133" s="17">
        <v>38</v>
      </c>
      <c r="L133" s="17">
        <v>51</v>
      </c>
      <c r="M133" s="8">
        <v>9</v>
      </c>
      <c r="N133" s="57">
        <v>50</v>
      </c>
    </row>
    <row r="134" spans="1:14" s="2" customFormat="1" ht="30" customHeight="1">
      <c r="A134" s="9" t="s">
        <v>55</v>
      </c>
      <c r="B134" s="10" t="s">
        <v>14</v>
      </c>
      <c r="C134" s="8">
        <v>584.28</v>
      </c>
      <c r="D134" s="25">
        <v>1212.12</v>
      </c>
      <c r="E134" s="8">
        <v>435.96</v>
      </c>
      <c r="F134" s="8">
        <v>1056.96</v>
      </c>
      <c r="G134" s="11">
        <v>433</v>
      </c>
      <c r="H134" s="11">
        <v>596</v>
      </c>
      <c r="I134" s="16">
        <v>476</v>
      </c>
      <c r="J134" s="8">
        <v>1044</v>
      </c>
      <c r="K134" s="17">
        <v>643</v>
      </c>
      <c r="L134" s="17">
        <v>1176</v>
      </c>
      <c r="M134" s="8">
        <v>194</v>
      </c>
      <c r="N134" s="57">
        <v>1036</v>
      </c>
    </row>
    <row r="135" spans="1:14" s="2" customFormat="1" ht="30" customHeight="1">
      <c r="A135" s="9" t="s">
        <v>63</v>
      </c>
      <c r="B135" s="10" t="s">
        <v>14</v>
      </c>
      <c r="C135" s="8">
        <v>0</v>
      </c>
      <c r="D135" s="25">
        <v>0</v>
      </c>
      <c r="E135" s="8">
        <v>0</v>
      </c>
      <c r="F135" s="8">
        <v>0</v>
      </c>
      <c r="G135" s="11">
        <v>0</v>
      </c>
      <c r="H135" s="11">
        <v>0</v>
      </c>
      <c r="I135" s="16">
        <v>0</v>
      </c>
      <c r="J135" s="8">
        <v>0</v>
      </c>
      <c r="K135" s="17">
        <v>38</v>
      </c>
      <c r="L135" s="17">
        <v>53</v>
      </c>
      <c r="M135" s="57">
        <v>0</v>
      </c>
      <c r="N135" s="57">
        <v>48</v>
      </c>
    </row>
    <row r="136" spans="1:14" s="2" customFormat="1" ht="30" customHeight="1">
      <c r="A136" s="9" t="s">
        <v>62</v>
      </c>
      <c r="B136" s="10" t="s">
        <v>14</v>
      </c>
      <c r="C136" s="8">
        <v>341.1</v>
      </c>
      <c r="D136" s="25">
        <v>536.4</v>
      </c>
      <c r="E136" s="8">
        <v>279.9</v>
      </c>
      <c r="F136" s="8">
        <v>362.1</v>
      </c>
      <c r="G136" s="11">
        <v>277</v>
      </c>
      <c r="H136" s="11">
        <v>414.3</v>
      </c>
      <c r="I136" s="16">
        <v>305</v>
      </c>
      <c r="J136" s="8">
        <v>442</v>
      </c>
      <c r="K136" s="17">
        <v>323</v>
      </c>
      <c r="L136" s="17">
        <v>470</v>
      </c>
      <c r="M136" s="57">
        <v>245</v>
      </c>
      <c r="N136" s="57">
        <v>415</v>
      </c>
    </row>
    <row r="137" spans="1:14" s="2" customFormat="1" ht="30" customHeight="1">
      <c r="A137" s="9" t="s">
        <v>56</v>
      </c>
      <c r="B137" s="10" t="s">
        <v>14</v>
      </c>
      <c r="C137" s="8">
        <v>22.29</v>
      </c>
      <c r="D137" s="25">
        <v>51.59</v>
      </c>
      <c r="E137" s="8">
        <v>16.88</v>
      </c>
      <c r="F137" s="8">
        <v>49.62</v>
      </c>
      <c r="G137" s="11">
        <v>17.2</v>
      </c>
      <c r="H137" s="11">
        <v>49.62</v>
      </c>
      <c r="I137" s="16">
        <v>19</v>
      </c>
      <c r="J137" s="8">
        <v>79</v>
      </c>
      <c r="K137" s="17">
        <v>37</v>
      </c>
      <c r="L137" s="17">
        <v>65</v>
      </c>
      <c r="M137" s="57">
        <v>25</v>
      </c>
      <c r="N137" s="57">
        <v>75</v>
      </c>
    </row>
    <row r="138" spans="1:14" s="2" customFormat="1" ht="30" customHeight="1">
      <c r="A138" s="9" t="s">
        <v>57</v>
      </c>
      <c r="B138" s="10" t="s">
        <v>14</v>
      </c>
      <c r="C138" s="8">
        <v>1.65</v>
      </c>
      <c r="D138" s="25">
        <v>0.54</v>
      </c>
      <c r="E138" s="8">
        <v>0.29</v>
      </c>
      <c r="F138" s="8">
        <v>0.99</v>
      </c>
      <c r="G138" s="11">
        <v>31</v>
      </c>
      <c r="H138" s="11">
        <v>0.99</v>
      </c>
      <c r="I138" s="8">
        <v>34</v>
      </c>
      <c r="J138" s="8">
        <v>0</v>
      </c>
      <c r="K138" s="17">
        <v>2</v>
      </c>
      <c r="L138" s="17">
        <v>1</v>
      </c>
      <c r="M138" s="57">
        <v>0</v>
      </c>
      <c r="N138" s="57">
        <v>0</v>
      </c>
    </row>
    <row r="139" spans="1:14" s="2" customFormat="1" ht="30" customHeight="1">
      <c r="A139" s="9" t="s">
        <v>58</v>
      </c>
      <c r="B139" s="10" t="s">
        <v>14</v>
      </c>
      <c r="C139" s="8">
        <v>13.18</v>
      </c>
      <c r="D139" s="25">
        <v>24.01</v>
      </c>
      <c r="E139" s="8">
        <v>14.41</v>
      </c>
      <c r="F139" s="8">
        <v>17.03</v>
      </c>
      <c r="G139" s="11">
        <v>14.6</v>
      </c>
      <c r="H139" s="11">
        <v>17.03</v>
      </c>
      <c r="I139" s="8">
        <v>16</v>
      </c>
      <c r="J139" s="8">
        <v>19</v>
      </c>
      <c r="K139" s="17">
        <v>14</v>
      </c>
      <c r="L139" s="17">
        <v>22</v>
      </c>
      <c r="M139" s="57">
        <v>14</v>
      </c>
      <c r="N139" s="57">
        <v>15</v>
      </c>
    </row>
    <row r="140" spans="1:14" s="2" customFormat="1" ht="30" customHeight="1">
      <c r="A140" s="9" t="s">
        <v>59</v>
      </c>
      <c r="B140" s="10" t="s">
        <v>14</v>
      </c>
      <c r="C140" s="8">
        <v>7.41</v>
      </c>
      <c r="D140" s="25">
        <v>75.47</v>
      </c>
      <c r="E140" s="8">
        <v>10.58</v>
      </c>
      <c r="F140" s="8">
        <v>37.41</v>
      </c>
      <c r="G140" s="11">
        <v>11</v>
      </c>
      <c r="H140" s="11">
        <v>37.41</v>
      </c>
      <c r="I140" s="8">
        <v>12</v>
      </c>
      <c r="J140" s="8">
        <v>24</v>
      </c>
      <c r="K140" s="17">
        <v>19</v>
      </c>
      <c r="L140" s="17">
        <v>52</v>
      </c>
      <c r="M140" s="57">
        <v>15</v>
      </c>
      <c r="N140" s="57">
        <v>10</v>
      </c>
    </row>
    <row r="141" spans="1:14" s="2" customFormat="1" ht="30" customHeight="1">
      <c r="A141" s="64" t="s">
        <v>182</v>
      </c>
      <c r="B141" s="10" t="s">
        <v>14</v>
      </c>
      <c r="C141" s="8"/>
      <c r="D141" s="25"/>
      <c r="E141" s="8"/>
      <c r="F141" s="8"/>
      <c r="G141" s="11">
        <v>0</v>
      </c>
      <c r="H141" s="11">
        <v>0</v>
      </c>
      <c r="I141" s="8">
        <v>0</v>
      </c>
      <c r="J141" s="8">
        <v>0</v>
      </c>
      <c r="K141" s="17">
        <v>3</v>
      </c>
      <c r="L141" s="17">
        <v>2</v>
      </c>
      <c r="M141" s="57">
        <v>2</v>
      </c>
      <c r="N141" s="57">
        <v>1</v>
      </c>
    </row>
    <row r="142" spans="1:14" s="2" customFormat="1" ht="30" customHeight="1">
      <c r="A142" s="64" t="s">
        <v>183</v>
      </c>
      <c r="B142" s="10" t="s">
        <v>14</v>
      </c>
      <c r="C142" s="8"/>
      <c r="D142" s="25"/>
      <c r="E142" s="8"/>
      <c r="F142" s="8"/>
      <c r="G142" s="11">
        <v>38</v>
      </c>
      <c r="H142" s="11">
        <v>61.92</v>
      </c>
      <c r="I142" s="8">
        <v>42</v>
      </c>
      <c r="J142" s="8">
        <v>54</v>
      </c>
      <c r="K142" s="17">
        <v>41</v>
      </c>
      <c r="L142" s="17">
        <v>72</v>
      </c>
      <c r="M142" s="57">
        <v>48</v>
      </c>
      <c r="N142" s="57">
        <v>84</v>
      </c>
    </row>
    <row r="143" spans="1:14" s="2" customFormat="1" ht="30" customHeight="1" thickBot="1">
      <c r="A143" s="65" t="s">
        <v>184</v>
      </c>
      <c r="B143" s="26" t="s">
        <v>14</v>
      </c>
      <c r="C143" s="27"/>
      <c r="D143" s="28"/>
      <c r="E143" s="27"/>
      <c r="F143" s="27"/>
      <c r="G143" s="29">
        <v>41</v>
      </c>
      <c r="H143" s="29">
        <v>64</v>
      </c>
      <c r="I143" s="27">
        <v>45</v>
      </c>
      <c r="J143" s="27">
        <v>86</v>
      </c>
      <c r="K143" s="30">
        <v>67</v>
      </c>
      <c r="L143" s="17">
        <v>97</v>
      </c>
      <c r="M143" s="57">
        <v>35</v>
      </c>
      <c r="N143" s="57">
        <v>73</v>
      </c>
    </row>
    <row r="144" spans="1:14" s="2" customFormat="1" ht="24.75" customHeight="1" thickBot="1">
      <c r="A144" s="31" t="s">
        <v>5</v>
      </c>
      <c r="B144" s="32"/>
      <c r="C144" s="33">
        <f>SUM(C130:C140)</f>
        <v>1466.83</v>
      </c>
      <c r="D144" s="34">
        <f>SUM(D130:D140)</f>
        <v>2893.17</v>
      </c>
      <c r="E144" s="34">
        <f>SUM(E130:E140)</f>
        <v>1313.5200000000002</v>
      </c>
      <c r="F144" s="34">
        <f>SUM(F130:F140)</f>
        <v>2053.7499999999995</v>
      </c>
      <c r="G144" s="34">
        <f aca="true" t="shared" si="1" ref="G144:M144">SUM(G130:G143)</f>
        <v>1420.8999999999999</v>
      </c>
      <c r="H144" s="34">
        <f t="shared" si="1"/>
        <v>1885.87</v>
      </c>
      <c r="I144" s="34">
        <f t="shared" si="1"/>
        <v>1560</v>
      </c>
      <c r="J144" s="34">
        <f t="shared" si="1"/>
        <v>2459</v>
      </c>
      <c r="K144" s="35">
        <f t="shared" si="1"/>
        <v>1521</v>
      </c>
      <c r="L144" s="35">
        <f t="shared" si="1"/>
        <v>2542</v>
      </c>
      <c r="M144" s="35">
        <f t="shared" si="1"/>
        <v>730</v>
      </c>
      <c r="N144" s="35">
        <f>SUM(N130:N143)</f>
        <v>2432</v>
      </c>
    </row>
    <row r="145" spans="1:14" s="2" customFormat="1" ht="24.75" customHeight="1">
      <c r="A145" s="36"/>
      <c r="B145" s="37"/>
      <c r="C145" s="38"/>
      <c r="D145" s="38"/>
      <c r="E145" s="38"/>
      <c r="F145" s="38"/>
      <c r="G145" s="38"/>
      <c r="H145" s="39"/>
      <c r="I145" s="38"/>
      <c r="J145" s="38"/>
      <c r="K145" s="38"/>
      <c r="L145" s="40"/>
      <c r="M145" s="59"/>
      <c r="N145" s="58"/>
    </row>
    <row r="146" spans="1:14" ht="24.75" customHeight="1">
      <c r="A146" s="89" t="s">
        <v>120</v>
      </c>
      <c r="B146" s="90"/>
      <c r="C146" s="90"/>
      <c r="D146" s="90"/>
      <c r="E146" s="90"/>
      <c r="F146" s="90"/>
      <c r="G146" s="90"/>
      <c r="H146" s="90"/>
      <c r="I146" s="86"/>
      <c r="J146" s="86"/>
      <c r="K146" s="86"/>
      <c r="L146" s="86"/>
      <c r="M146" s="87"/>
      <c r="N146" s="88"/>
    </row>
    <row r="147" spans="1:14" ht="21.75" customHeight="1">
      <c r="A147" s="9" t="s">
        <v>128</v>
      </c>
      <c r="B147" s="10" t="s">
        <v>15</v>
      </c>
      <c r="C147" s="8">
        <v>384</v>
      </c>
      <c r="D147" s="8">
        <v>564</v>
      </c>
      <c r="E147" s="8">
        <v>1036</v>
      </c>
      <c r="F147" s="8">
        <v>1132</v>
      </c>
      <c r="G147" s="8">
        <v>374</v>
      </c>
      <c r="H147" s="11">
        <v>691</v>
      </c>
      <c r="I147" s="8">
        <v>308</v>
      </c>
      <c r="J147" s="8">
        <v>1870</v>
      </c>
      <c r="K147" s="8">
        <v>1486</v>
      </c>
      <c r="L147" s="17">
        <v>1906</v>
      </c>
      <c r="M147" s="57">
        <v>890</v>
      </c>
      <c r="N147" s="57">
        <v>2353</v>
      </c>
    </row>
    <row r="148" spans="1:14" ht="21.75" customHeight="1">
      <c r="A148" s="9" t="s">
        <v>129</v>
      </c>
      <c r="B148" s="10" t="s">
        <v>15</v>
      </c>
      <c r="C148" s="8">
        <v>1668</v>
      </c>
      <c r="D148" s="8">
        <v>1932</v>
      </c>
      <c r="E148" s="8">
        <v>1944</v>
      </c>
      <c r="F148" s="8">
        <v>1944</v>
      </c>
      <c r="G148" s="8">
        <v>1030</v>
      </c>
      <c r="H148" s="11">
        <v>2734</v>
      </c>
      <c r="I148" s="8">
        <v>1947</v>
      </c>
      <c r="J148" s="8">
        <v>605</v>
      </c>
      <c r="K148" s="8">
        <v>365</v>
      </c>
      <c r="L148" s="17">
        <v>788</v>
      </c>
      <c r="M148" s="57">
        <v>172</v>
      </c>
      <c r="N148" s="57">
        <v>745</v>
      </c>
    </row>
    <row r="149" spans="1:14" ht="21.75" customHeight="1">
      <c r="A149" s="9" t="s">
        <v>130</v>
      </c>
      <c r="B149" s="10"/>
      <c r="C149" s="8"/>
      <c r="D149" s="8"/>
      <c r="E149" s="8"/>
      <c r="F149" s="8"/>
      <c r="G149" s="8"/>
      <c r="H149" s="11"/>
      <c r="I149" s="8"/>
      <c r="J149" s="8">
        <v>720</v>
      </c>
      <c r="K149" s="8">
        <v>748</v>
      </c>
      <c r="L149" s="17">
        <v>738</v>
      </c>
      <c r="M149" s="57">
        <v>218</v>
      </c>
      <c r="N149" s="57">
        <v>538</v>
      </c>
    </row>
    <row r="150" spans="1:14" ht="21.75" customHeight="1">
      <c r="A150" s="9" t="s">
        <v>131</v>
      </c>
      <c r="B150" s="10"/>
      <c r="C150" s="8"/>
      <c r="D150" s="8"/>
      <c r="E150" s="8"/>
      <c r="F150" s="8"/>
      <c r="G150" s="8"/>
      <c r="H150" s="11"/>
      <c r="I150" s="8"/>
      <c r="J150" s="8">
        <v>292</v>
      </c>
      <c r="K150" s="8">
        <v>35</v>
      </c>
      <c r="L150" s="17">
        <v>74</v>
      </c>
      <c r="M150" s="57">
        <v>21</v>
      </c>
      <c r="N150" s="57">
        <v>75</v>
      </c>
    </row>
    <row r="151" spans="1:14" s="2" customFormat="1" ht="29.25" customHeight="1">
      <c r="A151" s="41" t="s">
        <v>124</v>
      </c>
      <c r="B151" s="42"/>
      <c r="C151" s="71">
        <f aca="true" t="shared" si="2" ref="C151:I151">SUM(C147:C148)</f>
        <v>2052</v>
      </c>
      <c r="D151" s="71">
        <f t="shared" si="2"/>
        <v>2496</v>
      </c>
      <c r="E151" s="71">
        <f t="shared" si="2"/>
        <v>2980</v>
      </c>
      <c r="F151" s="71">
        <f t="shared" si="2"/>
        <v>3076</v>
      </c>
      <c r="G151" s="71">
        <f t="shared" si="2"/>
        <v>1404</v>
      </c>
      <c r="H151" s="71">
        <f t="shared" si="2"/>
        <v>3425</v>
      </c>
      <c r="I151" s="71">
        <f t="shared" si="2"/>
        <v>2255</v>
      </c>
      <c r="J151" s="71">
        <f>SUM(J147:J150)</f>
        <v>3487</v>
      </c>
      <c r="K151" s="72">
        <f>SUM(K147:K150)</f>
        <v>2634</v>
      </c>
      <c r="L151" s="73">
        <f>SUM(L147:L150)</f>
        <v>3506</v>
      </c>
      <c r="M151" s="73">
        <f>SUM(M147:M150)</f>
        <v>1301</v>
      </c>
      <c r="N151" s="22">
        <f>SUM(N147:N150)</f>
        <v>3711</v>
      </c>
    </row>
    <row r="152" spans="1:14" ht="33.75" customHeight="1">
      <c r="A152" s="89" t="s">
        <v>121</v>
      </c>
      <c r="B152" s="90"/>
      <c r="C152" s="90"/>
      <c r="D152" s="90"/>
      <c r="E152" s="90"/>
      <c r="F152" s="90"/>
      <c r="G152" s="90"/>
      <c r="H152" s="90"/>
      <c r="I152" s="86"/>
      <c r="J152" s="86"/>
      <c r="K152" s="86"/>
      <c r="L152" s="86"/>
      <c r="M152" s="87"/>
      <c r="N152" s="88"/>
    </row>
    <row r="153" spans="1:14" ht="23.25" customHeight="1">
      <c r="A153" s="43" t="s">
        <v>122</v>
      </c>
      <c r="B153" s="5" t="s">
        <v>14</v>
      </c>
      <c r="C153" s="7"/>
      <c r="D153" s="7"/>
      <c r="E153" s="7"/>
      <c r="F153" s="7"/>
      <c r="G153" s="7"/>
      <c r="H153" s="6"/>
      <c r="I153" s="7"/>
      <c r="J153" s="7">
        <v>442</v>
      </c>
      <c r="K153" s="7">
        <v>257</v>
      </c>
      <c r="L153" s="17">
        <v>478</v>
      </c>
      <c r="M153" s="57">
        <v>252</v>
      </c>
      <c r="N153" s="57">
        <v>425</v>
      </c>
    </row>
    <row r="154" spans="1:14" ht="19.5" customHeight="1">
      <c r="A154" s="44" t="s">
        <v>123</v>
      </c>
      <c r="B154" s="10" t="s">
        <v>14</v>
      </c>
      <c r="C154" s="8"/>
      <c r="D154" s="8"/>
      <c r="E154" s="8"/>
      <c r="F154" s="8"/>
      <c r="G154" s="8"/>
      <c r="H154" s="11"/>
      <c r="I154" s="8"/>
      <c r="J154" s="8">
        <v>742</v>
      </c>
      <c r="K154" s="8">
        <v>417</v>
      </c>
      <c r="L154" s="17">
        <v>709</v>
      </c>
      <c r="M154" s="57">
        <v>269</v>
      </c>
      <c r="N154" s="57">
        <v>333</v>
      </c>
    </row>
    <row r="155" spans="1:14" ht="24.75" customHeight="1">
      <c r="A155" s="45" t="s">
        <v>124</v>
      </c>
      <c r="B155" s="8"/>
      <c r="C155" s="8"/>
      <c r="D155" s="8"/>
      <c r="E155" s="8"/>
      <c r="F155" s="8"/>
      <c r="G155" s="8"/>
      <c r="H155" s="11"/>
      <c r="I155" s="8"/>
      <c r="J155" s="46">
        <f>J153+J154</f>
        <v>1184</v>
      </c>
      <c r="K155" s="46">
        <f>K153+K154</f>
        <v>674</v>
      </c>
      <c r="L155" s="55">
        <f>L153+L154</f>
        <v>1187</v>
      </c>
      <c r="M155" s="55">
        <f>M153+M154</f>
        <v>521</v>
      </c>
      <c r="N155" s="55">
        <f>N153+N154</f>
        <v>758</v>
      </c>
    </row>
    <row r="156" spans="1:14" ht="15.75">
      <c r="A156" s="47"/>
      <c r="B156" s="48"/>
      <c r="C156" s="48"/>
      <c r="D156" s="48"/>
      <c r="E156" s="48"/>
      <c r="F156" s="48"/>
      <c r="G156" s="48"/>
      <c r="H156" s="39"/>
      <c r="I156" s="48"/>
      <c r="J156" s="48"/>
      <c r="K156" s="49"/>
      <c r="L156" s="49"/>
      <c r="M156" s="57"/>
      <c r="N156" s="58"/>
    </row>
    <row r="157" spans="1:14" ht="33.75" customHeight="1">
      <c r="A157" s="76" t="s">
        <v>126</v>
      </c>
      <c r="B157" s="76"/>
      <c r="C157" s="76"/>
      <c r="D157" s="76"/>
      <c r="E157" s="76"/>
      <c r="F157" s="76"/>
      <c r="G157" s="76"/>
      <c r="H157" s="76"/>
      <c r="I157" s="77"/>
      <c r="J157" s="77"/>
      <c r="K157" s="77"/>
      <c r="L157" s="78"/>
      <c r="M157" s="57"/>
      <c r="N157" s="58"/>
    </row>
    <row r="158" spans="1:14" ht="23.25" customHeight="1">
      <c r="A158" s="43" t="s">
        <v>127</v>
      </c>
      <c r="B158" s="5" t="s">
        <v>14</v>
      </c>
      <c r="C158" s="7"/>
      <c r="D158" s="7"/>
      <c r="E158" s="7"/>
      <c r="F158" s="7"/>
      <c r="G158" s="7"/>
      <c r="H158" s="6"/>
      <c r="I158" s="7"/>
      <c r="J158" s="7">
        <v>560</v>
      </c>
      <c r="K158" s="8">
        <v>148</v>
      </c>
      <c r="L158" s="17">
        <v>540</v>
      </c>
      <c r="M158" s="57">
        <v>330</v>
      </c>
      <c r="N158" s="58">
        <v>390</v>
      </c>
    </row>
    <row r="159" spans="1:14" ht="24.75" customHeight="1">
      <c r="A159" s="45" t="s">
        <v>124</v>
      </c>
      <c r="B159" s="8"/>
      <c r="C159" s="8"/>
      <c r="D159" s="8"/>
      <c r="E159" s="8"/>
      <c r="F159" s="8"/>
      <c r="G159" s="8"/>
      <c r="H159" s="11"/>
      <c r="I159" s="8"/>
      <c r="J159" s="46">
        <f>J158</f>
        <v>560</v>
      </c>
      <c r="K159" s="46">
        <f>K158</f>
        <v>148</v>
      </c>
      <c r="L159" s="55">
        <f>L158</f>
        <v>540</v>
      </c>
      <c r="M159" s="55">
        <f>M158</f>
        <v>330</v>
      </c>
      <c r="N159" s="55">
        <f>N158</f>
        <v>390</v>
      </c>
    </row>
    <row r="160" spans="1:14" ht="15">
      <c r="A160" s="47"/>
      <c r="B160" s="48"/>
      <c r="C160" s="48"/>
      <c r="D160" s="48"/>
      <c r="E160" s="48"/>
      <c r="F160" s="48"/>
      <c r="G160" s="48"/>
      <c r="H160" s="39"/>
      <c r="I160" s="48"/>
      <c r="J160" s="48"/>
      <c r="K160" s="49"/>
      <c r="L160" s="49"/>
      <c r="M160" s="49"/>
      <c r="N160" s="49"/>
    </row>
    <row r="161" spans="1:14" ht="15">
      <c r="A161" s="47"/>
      <c r="B161" s="48"/>
      <c r="C161" s="48"/>
      <c r="D161" s="48"/>
      <c r="E161" s="48"/>
      <c r="F161" s="48"/>
      <c r="G161" s="48"/>
      <c r="H161" s="39"/>
      <c r="I161" s="48"/>
      <c r="J161" s="48"/>
      <c r="K161" s="49"/>
      <c r="L161" s="49"/>
      <c r="M161" s="49"/>
      <c r="N161" s="49"/>
    </row>
    <row r="162" spans="1:14" ht="36" customHeight="1">
      <c r="A162" s="89" t="s">
        <v>173</v>
      </c>
      <c r="B162" s="90"/>
      <c r="C162" s="90"/>
      <c r="D162" s="90"/>
      <c r="E162" s="90"/>
      <c r="F162" s="90"/>
      <c r="G162" s="90"/>
      <c r="H162" s="90"/>
      <c r="I162" s="86"/>
      <c r="J162" s="86"/>
      <c r="K162" s="86"/>
      <c r="L162" s="86"/>
      <c r="M162" s="87"/>
      <c r="N162" s="88"/>
    </row>
    <row r="163" spans="1:14" ht="21.75" customHeight="1">
      <c r="A163" s="50" t="s">
        <v>23</v>
      </c>
      <c r="B163" s="5" t="s">
        <v>14</v>
      </c>
      <c r="C163" s="7">
        <v>170</v>
      </c>
      <c r="D163" s="7">
        <v>210</v>
      </c>
      <c r="E163" s="7">
        <v>170</v>
      </c>
      <c r="F163" s="7">
        <v>200</v>
      </c>
      <c r="G163" s="51" t="s">
        <v>31</v>
      </c>
      <c r="H163" s="52" t="s">
        <v>31</v>
      </c>
      <c r="I163" s="52" t="s">
        <v>31</v>
      </c>
      <c r="J163" s="52" t="s">
        <v>31</v>
      </c>
      <c r="K163" s="52" t="s">
        <v>31</v>
      </c>
      <c r="L163" s="56" t="s">
        <v>31</v>
      </c>
      <c r="M163" s="56" t="s">
        <v>31</v>
      </c>
      <c r="N163" s="56" t="s">
        <v>31</v>
      </c>
    </row>
    <row r="164" spans="1:14" ht="21.75" customHeight="1">
      <c r="A164" s="45" t="s">
        <v>24</v>
      </c>
      <c r="B164" s="10" t="s">
        <v>14</v>
      </c>
      <c r="C164" s="8">
        <v>8</v>
      </c>
      <c r="D164" s="8">
        <v>16</v>
      </c>
      <c r="E164" s="8">
        <v>20</v>
      </c>
      <c r="F164" s="8">
        <v>16</v>
      </c>
      <c r="G164" s="8">
        <v>17</v>
      </c>
      <c r="H164" s="11">
        <v>16</v>
      </c>
      <c r="I164" s="8">
        <v>16</v>
      </c>
      <c r="J164" s="8">
        <v>18</v>
      </c>
      <c r="K164" s="8">
        <v>9</v>
      </c>
      <c r="L164" s="17">
        <v>12</v>
      </c>
      <c r="M164" s="57">
        <v>14</v>
      </c>
      <c r="N164" s="57">
        <v>15</v>
      </c>
    </row>
    <row r="165" spans="1:14" ht="21.75" customHeight="1">
      <c r="A165" s="45" t="s">
        <v>112</v>
      </c>
      <c r="B165" s="10" t="s">
        <v>14</v>
      </c>
      <c r="C165" s="8"/>
      <c r="D165" s="8"/>
      <c r="E165" s="8"/>
      <c r="F165" s="8"/>
      <c r="G165" s="8"/>
      <c r="H165" s="11"/>
      <c r="I165" s="8">
        <v>15</v>
      </c>
      <c r="J165" s="8">
        <v>17</v>
      </c>
      <c r="K165" s="8">
        <v>8</v>
      </c>
      <c r="L165" s="17">
        <v>23</v>
      </c>
      <c r="M165" s="57">
        <v>29</v>
      </c>
      <c r="N165" s="57">
        <v>41</v>
      </c>
    </row>
    <row r="166" spans="1:14" ht="21.75" customHeight="1">
      <c r="A166" s="45" t="s">
        <v>113</v>
      </c>
      <c r="B166" s="10" t="s">
        <v>14</v>
      </c>
      <c r="C166" s="8"/>
      <c r="D166" s="8"/>
      <c r="E166" s="8"/>
      <c r="F166" s="8"/>
      <c r="G166" s="8"/>
      <c r="H166" s="11"/>
      <c r="I166" s="8">
        <v>382</v>
      </c>
      <c r="J166" s="8">
        <v>180</v>
      </c>
      <c r="K166" s="8">
        <v>55</v>
      </c>
      <c r="L166" s="17">
        <v>103</v>
      </c>
      <c r="M166" s="57">
        <v>56</v>
      </c>
      <c r="N166" s="57">
        <v>78</v>
      </c>
    </row>
    <row r="167" spans="1:14" ht="21.75" customHeight="1">
      <c r="A167" s="45" t="s">
        <v>142</v>
      </c>
      <c r="B167" s="10" t="s">
        <v>14</v>
      </c>
      <c r="C167" s="8"/>
      <c r="D167" s="8"/>
      <c r="E167" s="8"/>
      <c r="F167" s="8"/>
      <c r="G167" s="8"/>
      <c r="H167" s="11"/>
      <c r="I167" s="8"/>
      <c r="J167" s="8"/>
      <c r="K167" s="8">
        <v>53</v>
      </c>
      <c r="L167" s="17">
        <v>84</v>
      </c>
      <c r="M167" s="57">
        <v>46</v>
      </c>
      <c r="N167" s="57">
        <v>48</v>
      </c>
    </row>
    <row r="168" spans="1:14" ht="21.75" customHeight="1">
      <c r="A168" s="45" t="s">
        <v>178</v>
      </c>
      <c r="B168" s="10" t="s">
        <v>14</v>
      </c>
      <c r="C168" s="8"/>
      <c r="D168" s="8"/>
      <c r="E168" s="8"/>
      <c r="F168" s="8"/>
      <c r="G168" s="8"/>
      <c r="H168" s="11"/>
      <c r="I168" s="8"/>
      <c r="J168" s="8"/>
      <c r="K168" s="8"/>
      <c r="L168" s="17"/>
      <c r="M168" s="57">
        <v>60</v>
      </c>
      <c r="N168" s="57">
        <v>190</v>
      </c>
    </row>
    <row r="169" spans="1:14" ht="21.75" customHeight="1">
      <c r="A169" s="45" t="s">
        <v>179</v>
      </c>
      <c r="B169" s="10" t="s">
        <v>14</v>
      </c>
      <c r="C169" s="8"/>
      <c r="D169" s="8"/>
      <c r="E169" s="8"/>
      <c r="F169" s="8"/>
      <c r="G169" s="8"/>
      <c r="H169" s="11"/>
      <c r="I169" s="8"/>
      <c r="J169" s="8"/>
      <c r="K169" s="8"/>
      <c r="L169" s="17"/>
      <c r="M169" s="57">
        <v>252</v>
      </c>
      <c r="N169" s="57">
        <v>180</v>
      </c>
    </row>
    <row r="170" spans="1:14" ht="21.75" customHeight="1">
      <c r="A170" s="45" t="s">
        <v>180</v>
      </c>
      <c r="B170" s="10" t="s">
        <v>14</v>
      </c>
      <c r="C170" s="8"/>
      <c r="D170" s="8"/>
      <c r="E170" s="8"/>
      <c r="F170" s="8"/>
      <c r="G170" s="8"/>
      <c r="H170" s="11"/>
      <c r="I170" s="8"/>
      <c r="J170" s="8"/>
      <c r="K170" s="8"/>
      <c r="L170" s="17"/>
      <c r="M170" s="57">
        <v>2</v>
      </c>
      <c r="N170" s="57">
        <v>2</v>
      </c>
    </row>
    <row r="171" spans="1:14" ht="21.75" customHeight="1">
      <c r="A171" s="45" t="s">
        <v>181</v>
      </c>
      <c r="B171" s="10" t="s">
        <v>14</v>
      </c>
      <c r="C171" s="8"/>
      <c r="D171" s="8"/>
      <c r="E171" s="8"/>
      <c r="F171" s="8"/>
      <c r="G171" s="8"/>
      <c r="H171" s="11"/>
      <c r="I171" s="8"/>
      <c r="J171" s="8"/>
      <c r="K171" s="8"/>
      <c r="L171" s="17"/>
      <c r="M171" s="57">
        <v>21</v>
      </c>
      <c r="N171" s="57">
        <v>5</v>
      </c>
    </row>
    <row r="172" spans="1:14" ht="21.75" customHeight="1">
      <c r="A172" s="45" t="s">
        <v>143</v>
      </c>
      <c r="B172" s="10" t="s">
        <v>14</v>
      </c>
      <c r="C172" s="8"/>
      <c r="D172" s="8"/>
      <c r="E172" s="8"/>
      <c r="F172" s="8"/>
      <c r="G172" s="8"/>
      <c r="H172" s="11"/>
      <c r="I172" s="8"/>
      <c r="J172" s="8"/>
      <c r="K172" s="8">
        <v>168</v>
      </c>
      <c r="L172" s="17">
        <v>218</v>
      </c>
      <c r="M172" s="57">
        <v>163</v>
      </c>
      <c r="N172" s="57">
        <f>136+85</f>
        <v>221</v>
      </c>
    </row>
    <row r="173" spans="1:14" ht="21.75" customHeight="1">
      <c r="A173" s="45" t="s">
        <v>144</v>
      </c>
      <c r="B173" s="10" t="s">
        <v>14</v>
      </c>
      <c r="C173" s="8"/>
      <c r="D173" s="8"/>
      <c r="E173" s="8"/>
      <c r="F173" s="8"/>
      <c r="G173" s="8"/>
      <c r="H173" s="11"/>
      <c r="I173" s="8"/>
      <c r="J173" s="8"/>
      <c r="K173" s="8">
        <v>113</v>
      </c>
      <c r="L173" s="17">
        <v>132</v>
      </c>
      <c r="M173" s="57">
        <v>83</v>
      </c>
      <c r="N173" s="57">
        <v>120</v>
      </c>
    </row>
    <row r="174" spans="1:14" ht="21.75" customHeight="1">
      <c r="A174" s="45" t="s">
        <v>145</v>
      </c>
      <c r="B174" s="10" t="s">
        <v>14</v>
      </c>
      <c r="C174" s="8"/>
      <c r="D174" s="8"/>
      <c r="E174" s="8"/>
      <c r="F174" s="8"/>
      <c r="G174" s="8"/>
      <c r="H174" s="11"/>
      <c r="I174" s="8"/>
      <c r="J174" s="8"/>
      <c r="K174" s="8">
        <v>170</v>
      </c>
      <c r="L174" s="17">
        <v>198</v>
      </c>
      <c r="M174" s="57">
        <v>145</v>
      </c>
      <c r="N174" s="57">
        <v>197</v>
      </c>
    </row>
    <row r="175" spans="1:14" ht="21.75" customHeight="1">
      <c r="A175" s="45" t="s">
        <v>146</v>
      </c>
      <c r="B175" s="10" t="s">
        <v>14</v>
      </c>
      <c r="C175" s="8"/>
      <c r="D175" s="8"/>
      <c r="E175" s="8"/>
      <c r="F175" s="8"/>
      <c r="G175" s="8"/>
      <c r="H175" s="11"/>
      <c r="I175" s="8"/>
      <c r="J175" s="8"/>
      <c r="K175" s="8">
        <v>219</v>
      </c>
      <c r="L175" s="17">
        <v>215</v>
      </c>
      <c r="M175" s="57">
        <v>452</v>
      </c>
      <c r="N175" s="57">
        <f>171+318</f>
        <v>489</v>
      </c>
    </row>
    <row r="176" spans="1:14" ht="21.75" customHeight="1">
      <c r="A176" s="45" t="s">
        <v>160</v>
      </c>
      <c r="B176" s="10" t="s">
        <v>14</v>
      </c>
      <c r="C176" s="8"/>
      <c r="D176" s="8"/>
      <c r="E176" s="8"/>
      <c r="F176" s="8"/>
      <c r="G176" s="8"/>
      <c r="H176" s="11"/>
      <c r="I176" s="8"/>
      <c r="J176" s="8"/>
      <c r="K176" s="8"/>
      <c r="L176" s="17">
        <v>44</v>
      </c>
      <c r="M176" s="57">
        <v>14</v>
      </c>
      <c r="N176" s="57">
        <v>31</v>
      </c>
    </row>
    <row r="177" spans="1:14" ht="21.75" customHeight="1">
      <c r="A177" s="45" t="s">
        <v>161</v>
      </c>
      <c r="B177" s="10" t="s">
        <v>14</v>
      </c>
      <c r="C177" s="8"/>
      <c r="D177" s="8"/>
      <c r="E177" s="8"/>
      <c r="F177" s="8"/>
      <c r="G177" s="8"/>
      <c r="H177" s="11"/>
      <c r="I177" s="8"/>
      <c r="J177" s="8"/>
      <c r="K177" s="8"/>
      <c r="L177" s="17">
        <v>84</v>
      </c>
      <c r="M177" s="57">
        <v>60</v>
      </c>
      <c r="N177" s="57">
        <v>61</v>
      </c>
    </row>
    <row r="178" spans="1:14" ht="21.75" customHeight="1">
      <c r="A178" s="20" t="s">
        <v>5</v>
      </c>
      <c r="B178" s="8"/>
      <c r="C178" s="24">
        <f aca="true" t="shared" si="3" ref="C178:H178">SUM(C163:C164)</f>
        <v>178</v>
      </c>
      <c r="D178" s="24">
        <f t="shared" si="3"/>
        <v>226</v>
      </c>
      <c r="E178" s="24">
        <f t="shared" si="3"/>
        <v>190</v>
      </c>
      <c r="F178" s="24">
        <f t="shared" si="3"/>
        <v>216</v>
      </c>
      <c r="G178" s="24">
        <f t="shared" si="3"/>
        <v>17</v>
      </c>
      <c r="H178" s="24">
        <f t="shared" si="3"/>
        <v>16</v>
      </c>
      <c r="I178" s="22">
        <f>SUM(I163:I166)</f>
        <v>413</v>
      </c>
      <c r="J178" s="22">
        <f>SUM(J163:J166)</f>
        <v>215</v>
      </c>
      <c r="K178" s="22">
        <f>SUM(K163:K175)</f>
        <v>795</v>
      </c>
      <c r="L178" s="23">
        <f>SUM(L163:L177)</f>
        <v>1113</v>
      </c>
      <c r="M178" s="23">
        <f>SUM(M163:M177)</f>
        <v>1397</v>
      </c>
      <c r="N178" s="23">
        <f>SUM(N163:N177)</f>
        <v>1678</v>
      </c>
    </row>
    <row r="179" spans="1:14" ht="15.75">
      <c r="A179" s="66"/>
      <c r="B179" s="67"/>
      <c r="C179" s="67"/>
      <c r="D179" s="67"/>
      <c r="E179" s="67"/>
      <c r="F179" s="67"/>
      <c r="G179" s="67"/>
      <c r="H179" s="60"/>
      <c r="I179" s="67"/>
      <c r="J179" s="67"/>
      <c r="K179" s="49"/>
      <c r="L179" s="49"/>
      <c r="M179" s="68"/>
      <c r="N179" s="61"/>
    </row>
    <row r="180" spans="1:14" ht="33" customHeight="1">
      <c r="A180" s="89" t="s">
        <v>174</v>
      </c>
      <c r="B180" s="90"/>
      <c r="C180" s="90"/>
      <c r="D180" s="90"/>
      <c r="E180" s="90"/>
      <c r="F180" s="90"/>
      <c r="G180" s="90"/>
      <c r="H180" s="90"/>
      <c r="I180" s="86"/>
      <c r="J180" s="86"/>
      <c r="K180" s="86"/>
      <c r="L180" s="86"/>
      <c r="M180" s="87"/>
      <c r="N180" s="88"/>
    </row>
    <row r="181" spans="1:14" ht="15">
      <c r="A181" s="44" t="s">
        <v>176</v>
      </c>
      <c r="B181" s="5" t="s">
        <v>14</v>
      </c>
      <c r="C181" s="8" t="s">
        <v>31</v>
      </c>
      <c r="D181" s="8" t="s">
        <v>31</v>
      </c>
      <c r="E181" s="8" t="s">
        <v>31</v>
      </c>
      <c r="F181" s="8" t="s">
        <v>31</v>
      </c>
      <c r="G181" s="8" t="s">
        <v>31</v>
      </c>
      <c r="H181" s="8" t="s">
        <v>31</v>
      </c>
      <c r="I181" s="8" t="s">
        <v>31</v>
      </c>
      <c r="J181" s="8" t="s">
        <v>31</v>
      </c>
      <c r="K181" s="8" t="s">
        <v>31</v>
      </c>
      <c r="L181" s="8" t="s">
        <v>31</v>
      </c>
      <c r="M181" s="57">
        <v>50</v>
      </c>
      <c r="N181" s="57">
        <v>80</v>
      </c>
    </row>
    <row r="182" spans="1:14" ht="30">
      <c r="A182" s="44" t="s">
        <v>175</v>
      </c>
      <c r="B182" s="10" t="s">
        <v>14</v>
      </c>
      <c r="C182" s="8" t="s">
        <v>31</v>
      </c>
      <c r="D182" s="8" t="s">
        <v>31</v>
      </c>
      <c r="E182" s="8" t="s">
        <v>31</v>
      </c>
      <c r="F182" s="8" t="s">
        <v>31</v>
      </c>
      <c r="G182" s="8" t="s">
        <v>31</v>
      </c>
      <c r="H182" s="8" t="s">
        <v>31</v>
      </c>
      <c r="I182" s="8" t="s">
        <v>31</v>
      </c>
      <c r="J182" s="8" t="s">
        <v>31</v>
      </c>
      <c r="K182" s="8" t="s">
        <v>31</v>
      </c>
      <c r="L182" s="8" t="s">
        <v>31</v>
      </c>
      <c r="M182" s="57">
        <v>32</v>
      </c>
      <c r="N182" s="57">
        <v>83</v>
      </c>
    </row>
    <row r="183" spans="1:14" ht="30" customHeight="1">
      <c r="A183" s="45" t="s">
        <v>5</v>
      </c>
      <c r="B183" s="8"/>
      <c r="C183" s="8" t="s">
        <v>31</v>
      </c>
      <c r="D183" s="8" t="s">
        <v>31</v>
      </c>
      <c r="E183" s="8" t="s">
        <v>31</v>
      </c>
      <c r="F183" s="8" t="s">
        <v>31</v>
      </c>
      <c r="G183" s="8" t="s">
        <v>31</v>
      </c>
      <c r="H183" s="8" t="s">
        <v>31</v>
      </c>
      <c r="I183" s="8" t="s">
        <v>31</v>
      </c>
      <c r="J183" s="8" t="s">
        <v>31</v>
      </c>
      <c r="K183" s="8" t="s">
        <v>31</v>
      </c>
      <c r="L183" s="8" t="s">
        <v>31</v>
      </c>
      <c r="M183" s="58">
        <f>SUM(M181:M182)</f>
        <v>82</v>
      </c>
      <c r="N183" s="58">
        <f>SUM(N181:N182)</f>
        <v>163</v>
      </c>
    </row>
    <row r="184" spans="1:14" ht="35.25" customHeight="1">
      <c r="A184" s="84" t="s">
        <v>177</v>
      </c>
      <c r="B184" s="85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7"/>
      <c r="N184" s="88"/>
    </row>
    <row r="185" spans="1:14" ht="26.25" customHeight="1">
      <c r="A185" s="43" t="s">
        <v>136</v>
      </c>
      <c r="B185" s="7" t="s">
        <v>125</v>
      </c>
      <c r="C185" s="7"/>
      <c r="D185" s="7"/>
      <c r="E185" s="7">
        <v>18</v>
      </c>
      <c r="F185" s="7">
        <v>29</v>
      </c>
      <c r="G185" s="7">
        <v>23</v>
      </c>
      <c r="H185" s="6">
        <v>29</v>
      </c>
      <c r="I185" s="7">
        <v>22</v>
      </c>
      <c r="J185" s="7">
        <v>26</v>
      </c>
      <c r="K185" s="8">
        <v>16</v>
      </c>
      <c r="L185" s="17">
        <v>23</v>
      </c>
      <c r="M185" s="57">
        <v>17</v>
      </c>
      <c r="N185" s="57">
        <v>25</v>
      </c>
    </row>
    <row r="186" spans="1:14" ht="27" customHeight="1">
      <c r="A186" s="44" t="s">
        <v>118</v>
      </c>
      <c r="B186" s="8" t="s">
        <v>125</v>
      </c>
      <c r="C186" s="8"/>
      <c r="D186" s="8"/>
      <c r="E186" s="8"/>
      <c r="F186" s="8"/>
      <c r="G186" s="8"/>
      <c r="H186" s="11"/>
      <c r="I186" s="8"/>
      <c r="J186" s="8">
        <v>18</v>
      </c>
      <c r="K186" s="8">
        <v>2</v>
      </c>
      <c r="L186" s="17">
        <v>12</v>
      </c>
      <c r="M186" s="57">
        <v>2</v>
      </c>
      <c r="N186" s="57">
        <v>16</v>
      </c>
    </row>
    <row r="187" spans="1:14" ht="27" customHeight="1">
      <c r="A187" s="44" t="s">
        <v>114</v>
      </c>
      <c r="B187" s="10" t="s">
        <v>14</v>
      </c>
      <c r="C187" s="8"/>
      <c r="D187" s="8"/>
      <c r="E187" s="8"/>
      <c r="F187" s="8"/>
      <c r="G187" s="8"/>
      <c r="H187" s="11"/>
      <c r="I187" s="8">
        <v>5</v>
      </c>
      <c r="J187" s="8">
        <v>2</v>
      </c>
      <c r="K187" s="8">
        <v>0</v>
      </c>
      <c r="L187" s="17">
        <v>7</v>
      </c>
      <c r="M187" s="57">
        <v>8</v>
      </c>
      <c r="N187" s="57">
        <v>30</v>
      </c>
    </row>
    <row r="188" spans="1:14" ht="27" customHeight="1">
      <c r="A188" s="44" t="s">
        <v>116</v>
      </c>
      <c r="B188" s="10" t="s">
        <v>14</v>
      </c>
      <c r="C188" s="8"/>
      <c r="D188" s="8"/>
      <c r="E188" s="8"/>
      <c r="F188" s="8"/>
      <c r="G188" s="8"/>
      <c r="H188" s="11"/>
      <c r="I188" s="8"/>
      <c r="J188" s="8">
        <v>19</v>
      </c>
      <c r="K188" s="8">
        <v>2</v>
      </c>
      <c r="L188" s="17">
        <v>12</v>
      </c>
      <c r="M188" s="57">
        <v>3</v>
      </c>
      <c r="N188" s="57">
        <v>7</v>
      </c>
    </row>
    <row r="189" spans="1:14" ht="27" customHeight="1">
      <c r="A189" s="44" t="s">
        <v>117</v>
      </c>
      <c r="B189" s="10" t="s">
        <v>14</v>
      </c>
      <c r="C189" s="8"/>
      <c r="D189" s="8"/>
      <c r="E189" s="8"/>
      <c r="F189" s="8"/>
      <c r="G189" s="8"/>
      <c r="H189" s="11"/>
      <c r="I189" s="8"/>
      <c r="J189" s="8">
        <v>126</v>
      </c>
      <c r="K189" s="8">
        <v>24</v>
      </c>
      <c r="L189" s="17">
        <v>67</v>
      </c>
      <c r="M189" s="57">
        <v>22</v>
      </c>
      <c r="N189" s="57">
        <v>43</v>
      </c>
    </row>
    <row r="190" spans="1:14" ht="27" customHeight="1">
      <c r="A190" s="44" t="s">
        <v>119</v>
      </c>
      <c r="B190" s="10" t="s">
        <v>14</v>
      </c>
      <c r="C190" s="8"/>
      <c r="D190" s="8"/>
      <c r="E190" s="8"/>
      <c r="F190" s="8"/>
      <c r="G190" s="8"/>
      <c r="H190" s="11"/>
      <c r="I190" s="8"/>
      <c r="J190" s="8">
        <v>4</v>
      </c>
      <c r="K190" s="8">
        <v>1</v>
      </c>
      <c r="L190" s="17">
        <v>4</v>
      </c>
      <c r="M190" s="57">
        <v>1</v>
      </c>
      <c r="N190" s="57">
        <v>1</v>
      </c>
    </row>
    <row r="191" spans="1:14" ht="27" customHeight="1">
      <c r="A191" s="44" t="s">
        <v>135</v>
      </c>
      <c r="B191" s="10" t="s">
        <v>14</v>
      </c>
      <c r="C191" s="8"/>
      <c r="D191" s="8"/>
      <c r="E191" s="8"/>
      <c r="F191" s="8"/>
      <c r="G191" s="8"/>
      <c r="H191" s="11"/>
      <c r="I191" s="8"/>
      <c r="J191" s="8"/>
      <c r="K191" s="8">
        <v>39</v>
      </c>
      <c r="L191" s="17">
        <v>106</v>
      </c>
      <c r="M191" s="57">
        <v>46</v>
      </c>
      <c r="N191" s="57">
        <f>81+68+29</f>
        <v>178</v>
      </c>
    </row>
    <row r="192" spans="1:14" ht="27" customHeight="1">
      <c r="A192" s="44" t="s">
        <v>137</v>
      </c>
      <c r="B192" s="10" t="s">
        <v>14</v>
      </c>
      <c r="C192" s="8"/>
      <c r="D192" s="8"/>
      <c r="E192" s="8"/>
      <c r="F192" s="8"/>
      <c r="G192" s="8"/>
      <c r="H192" s="11"/>
      <c r="I192" s="8"/>
      <c r="J192" s="8"/>
      <c r="K192" s="8">
        <v>13</v>
      </c>
      <c r="L192" s="17">
        <v>23</v>
      </c>
      <c r="M192" s="57">
        <v>7</v>
      </c>
      <c r="N192" s="57">
        <v>31</v>
      </c>
    </row>
    <row r="193" spans="1:14" ht="27" customHeight="1">
      <c r="A193" s="44" t="s">
        <v>138</v>
      </c>
      <c r="B193" s="10" t="s">
        <v>14</v>
      </c>
      <c r="C193" s="8"/>
      <c r="D193" s="8"/>
      <c r="E193" s="8"/>
      <c r="F193" s="8"/>
      <c r="G193" s="8"/>
      <c r="H193" s="11"/>
      <c r="I193" s="8"/>
      <c r="J193" s="8"/>
      <c r="K193" s="8">
        <v>26</v>
      </c>
      <c r="L193" s="17">
        <v>21</v>
      </c>
      <c r="M193" s="57">
        <v>12</v>
      </c>
      <c r="N193" s="57">
        <v>50</v>
      </c>
    </row>
    <row r="194" spans="1:14" ht="27" customHeight="1">
      <c r="A194" s="44" t="s">
        <v>139</v>
      </c>
      <c r="B194" s="10" t="s">
        <v>14</v>
      </c>
      <c r="C194" s="8"/>
      <c r="D194" s="8"/>
      <c r="E194" s="8"/>
      <c r="F194" s="8"/>
      <c r="G194" s="8"/>
      <c r="H194" s="11"/>
      <c r="I194" s="8"/>
      <c r="J194" s="8"/>
      <c r="K194" s="8">
        <v>45</v>
      </c>
      <c r="L194" s="17">
        <v>28</v>
      </c>
      <c r="M194" s="57">
        <v>55</v>
      </c>
      <c r="N194" s="57">
        <v>31</v>
      </c>
    </row>
    <row r="195" spans="1:14" ht="27" customHeight="1">
      <c r="A195" s="44" t="s">
        <v>140</v>
      </c>
      <c r="B195" s="10" t="s">
        <v>14</v>
      </c>
      <c r="C195" s="8"/>
      <c r="D195" s="8"/>
      <c r="E195" s="8"/>
      <c r="F195" s="8"/>
      <c r="G195" s="8"/>
      <c r="H195" s="11"/>
      <c r="I195" s="8"/>
      <c r="J195" s="8"/>
      <c r="K195" s="8">
        <v>69</v>
      </c>
      <c r="L195" s="17">
        <v>112</v>
      </c>
      <c r="M195" s="57">
        <v>93</v>
      </c>
      <c r="N195" s="57">
        <v>62</v>
      </c>
    </row>
    <row r="196" spans="1:14" ht="27" customHeight="1">
      <c r="A196" s="44" t="s">
        <v>141</v>
      </c>
      <c r="B196" s="10" t="s">
        <v>14</v>
      </c>
      <c r="C196" s="8"/>
      <c r="D196" s="8"/>
      <c r="E196" s="8"/>
      <c r="F196" s="8"/>
      <c r="G196" s="8"/>
      <c r="H196" s="11"/>
      <c r="I196" s="8"/>
      <c r="J196" s="8"/>
      <c r="K196" s="8">
        <v>16</v>
      </c>
      <c r="L196" s="17">
        <v>31</v>
      </c>
      <c r="M196" s="57">
        <v>10</v>
      </c>
      <c r="N196" s="57">
        <v>19</v>
      </c>
    </row>
    <row r="197" spans="1:14" ht="28.5" customHeight="1">
      <c r="A197" s="20" t="s">
        <v>5</v>
      </c>
      <c r="B197" s="8"/>
      <c r="C197" s="11"/>
      <c r="D197" s="8"/>
      <c r="E197" s="24">
        <f>SUM(E185:E186)</f>
        <v>18</v>
      </c>
      <c r="F197" s="24">
        <f>SUM(F185:F186)</f>
        <v>29</v>
      </c>
      <c r="G197" s="24">
        <f>SUM(G185:G186)</f>
        <v>23</v>
      </c>
      <c r="H197" s="24">
        <f>SUM(H185:H186)</f>
        <v>29</v>
      </c>
      <c r="I197" s="24">
        <f>SUM(I185:I188)</f>
        <v>27</v>
      </c>
      <c r="J197" s="24">
        <f>SUM(J185:J192)</f>
        <v>195</v>
      </c>
      <c r="K197" s="24">
        <f>SUM(K185:K196)</f>
        <v>253</v>
      </c>
      <c r="L197" s="54">
        <f>SUM(L185:L196)</f>
        <v>446</v>
      </c>
      <c r="M197" s="54">
        <f>SUM(M185:M196)</f>
        <v>276</v>
      </c>
      <c r="N197" s="54">
        <f>SUM(N185:N196)</f>
        <v>493</v>
      </c>
    </row>
    <row r="198" spans="1:12" ht="15">
      <c r="A198" s="6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</row>
    <row r="200" spans="1:14" ht="33.75" customHeight="1">
      <c r="A200" s="76" t="s">
        <v>192</v>
      </c>
      <c r="B200" s="76"/>
      <c r="C200" s="76"/>
      <c r="D200" s="76"/>
      <c r="E200" s="76"/>
      <c r="F200" s="76"/>
      <c r="G200" s="76"/>
      <c r="H200" s="76"/>
      <c r="I200" s="77"/>
      <c r="J200" s="77"/>
      <c r="K200" s="77"/>
      <c r="L200" s="78"/>
      <c r="M200" s="57"/>
      <c r="N200" s="58"/>
    </row>
    <row r="201" spans="1:14" ht="23.25" customHeight="1">
      <c r="A201" s="43" t="s">
        <v>193</v>
      </c>
      <c r="B201" s="5" t="s">
        <v>14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57">
        <v>17</v>
      </c>
      <c r="N201" s="58">
        <v>32</v>
      </c>
    </row>
    <row r="202" spans="1:14" ht="24.75" customHeight="1">
      <c r="A202" s="45" t="s">
        <v>124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55">
        <f>M201</f>
        <v>17</v>
      </c>
      <c r="N202" s="55">
        <f>N201</f>
        <v>32</v>
      </c>
    </row>
  </sheetData>
  <sheetProtection/>
  <mergeCells count="18">
    <mergeCell ref="A184:N184"/>
    <mergeCell ref="A162:N162"/>
    <mergeCell ref="A152:N152"/>
    <mergeCell ref="A146:N146"/>
    <mergeCell ref="A129:N129"/>
    <mergeCell ref="A5:N5"/>
    <mergeCell ref="A180:N180"/>
    <mergeCell ref="A157:L157"/>
    <mergeCell ref="A200:L200"/>
    <mergeCell ref="A1:N1"/>
    <mergeCell ref="I3:J3"/>
    <mergeCell ref="K3:L3"/>
    <mergeCell ref="C3:D3"/>
    <mergeCell ref="G3:H3"/>
    <mergeCell ref="B3:B4"/>
    <mergeCell ref="E3:F3"/>
    <mergeCell ref="M3:N3"/>
    <mergeCell ref="A3:A4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|Аралина Людмила Ивановна</cp:lastModifiedBy>
  <cp:lastPrinted>2024-02-13T14:04:22Z</cp:lastPrinted>
  <dcterms:created xsi:type="dcterms:W3CDTF">2012-01-23T06:58:12Z</dcterms:created>
  <dcterms:modified xsi:type="dcterms:W3CDTF">2024-02-14T05:58:16Z</dcterms:modified>
  <cp:category/>
  <cp:version/>
  <cp:contentType/>
  <cp:contentStatus/>
</cp:coreProperties>
</file>